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20" windowWidth="15345" windowHeight="1605"/>
  </bookViews>
  <sheets>
    <sheet name="на 31.03.2022" sheetId="2" r:id="rId1"/>
  </sheets>
  <definedNames>
    <definedName name="_xlnm.Print_Area" localSheetId="0">'на 31.03.2022'!$A$1:$R$35</definedName>
  </definedNames>
  <calcPr calcId="145621"/>
</workbook>
</file>

<file path=xl/calcChain.xml><?xml version="1.0" encoding="utf-8"?>
<calcChain xmlns="http://schemas.openxmlformats.org/spreadsheetml/2006/main">
  <c r="M30" i="2" l="1"/>
  <c r="M29" i="2"/>
  <c r="H31" i="2" l="1"/>
  <c r="I13" i="2"/>
  <c r="C30" i="2"/>
  <c r="C24" i="2"/>
  <c r="C13" i="2"/>
  <c r="F24" i="2"/>
  <c r="E24" i="2"/>
  <c r="H17" i="2"/>
  <c r="H18" i="2"/>
  <c r="F13" i="2"/>
  <c r="E31" i="2"/>
  <c r="D31" i="2"/>
  <c r="M21" i="2" l="1"/>
  <c r="D24" i="2" l="1"/>
  <c r="G24" i="2"/>
  <c r="H24" i="2"/>
  <c r="I24" i="2"/>
  <c r="J24" i="2"/>
  <c r="K24" i="2"/>
  <c r="L24" i="2"/>
  <c r="N24" i="2"/>
  <c r="O24" i="2"/>
  <c r="O31" i="2" s="1"/>
  <c r="P24" i="2"/>
  <c r="P31" i="2" s="1"/>
  <c r="Q24" i="2"/>
  <c r="H21" i="2"/>
  <c r="M23" i="2" l="1"/>
  <c r="H23" i="2"/>
  <c r="C22" i="2"/>
  <c r="C23" i="2"/>
  <c r="H12" i="2"/>
  <c r="M12" i="2"/>
  <c r="M17" i="2" l="1"/>
  <c r="M24" i="2" s="1"/>
  <c r="H20" i="2"/>
  <c r="H16" i="2"/>
  <c r="H29" i="2"/>
  <c r="H26" i="2"/>
  <c r="E13" i="2"/>
  <c r="H10" i="2"/>
  <c r="C29" i="2" l="1"/>
  <c r="C26" i="2"/>
  <c r="C17" i="2"/>
  <c r="C16" i="2"/>
  <c r="Q13" i="2" l="1"/>
  <c r="M10" i="2"/>
  <c r="AB10" i="2" s="1"/>
  <c r="C6" i="2"/>
  <c r="P13" i="2" l="1"/>
  <c r="Q31" i="2" l="1"/>
  <c r="M19" i="2" l="1"/>
  <c r="O13" i="2" l="1"/>
  <c r="C12" i="2" l="1"/>
  <c r="C11" i="2"/>
  <c r="H19" i="2" l="1"/>
  <c r="AB19" i="2" s="1"/>
  <c r="M18" i="2" l="1"/>
  <c r="M20" i="2"/>
  <c r="AB22" i="2"/>
  <c r="M16" i="2"/>
  <c r="AB21" i="2" l="1"/>
  <c r="F31" i="2"/>
  <c r="C31" i="2" s="1"/>
  <c r="D13" i="2" l="1"/>
  <c r="G13" i="2"/>
  <c r="G31" i="2" s="1"/>
  <c r="C21" i="2"/>
  <c r="AC22" i="2"/>
  <c r="C19" i="2" l="1"/>
  <c r="K13" i="2" l="1"/>
  <c r="K31" i="2" s="1"/>
  <c r="Z21" i="2"/>
  <c r="Z20" i="2"/>
  <c r="U19" i="2"/>
  <c r="T19" i="2"/>
  <c r="S19" i="2"/>
  <c r="Z33" i="2" l="1"/>
  <c r="C10" i="2" l="1"/>
  <c r="S10" i="2" l="1"/>
  <c r="T10" i="2"/>
  <c r="U10" i="2"/>
  <c r="U20" i="2" l="1"/>
  <c r="U21" i="2"/>
  <c r="U22" i="2"/>
  <c r="U18" i="2"/>
  <c r="U16" i="2"/>
  <c r="T22" i="2"/>
  <c r="T21" i="2"/>
  <c r="T20" i="2"/>
  <c r="T18" i="2"/>
  <c r="T16" i="2"/>
  <c r="S16" i="2"/>
  <c r="S21" i="2"/>
  <c r="S22" i="2"/>
  <c r="S20" i="2"/>
  <c r="S18" i="2"/>
  <c r="U11" i="2"/>
  <c r="U12" i="2"/>
  <c r="U8" i="2"/>
  <c r="U9" i="2"/>
  <c r="U6" i="2"/>
  <c r="T12" i="2"/>
  <c r="T11" i="2"/>
  <c r="S12" i="2"/>
  <c r="S11" i="2"/>
  <c r="AB18" i="2" l="1"/>
  <c r="C18" i="2"/>
  <c r="U13" i="2"/>
  <c r="V10" i="2"/>
  <c r="T24" i="2" l="1"/>
  <c r="M11" i="2"/>
  <c r="H11" i="2"/>
  <c r="AB11" i="2" l="1"/>
  <c r="S24" i="2"/>
  <c r="U24" i="2"/>
  <c r="M8" i="2" l="1"/>
  <c r="M6" i="2"/>
  <c r="M9" i="2" l="1"/>
  <c r="AB9" i="2" l="1"/>
  <c r="W19" i="2"/>
  <c r="AB16" i="2"/>
  <c r="N13" i="2"/>
  <c r="N31" i="2" s="1"/>
  <c r="M31" i="2" s="1"/>
  <c r="C9" i="2"/>
  <c r="C8" i="2"/>
  <c r="AB20" i="2"/>
  <c r="C20" i="2"/>
  <c r="AB12" i="2"/>
  <c r="L9" i="2"/>
  <c r="H9" i="2" s="1"/>
  <c r="S9" i="2"/>
  <c r="T9" i="2"/>
  <c r="S8" i="2"/>
  <c r="T8" i="2"/>
  <c r="O33" i="2" l="1"/>
  <c r="M13" i="2"/>
  <c r="AB24" i="2"/>
  <c r="H8" i="2"/>
  <c r="AB8" i="2" s="1"/>
  <c r="U31" i="2" l="1"/>
  <c r="V24" i="2" l="1"/>
  <c r="T6" i="2" l="1"/>
  <c r="J13" i="2"/>
  <c r="L13" i="2"/>
  <c r="L31" i="2" s="1"/>
  <c r="H6" i="2" l="1"/>
  <c r="AB6" i="2" s="1"/>
  <c r="H13" i="2"/>
  <c r="T13" i="2"/>
  <c r="J31" i="2"/>
  <c r="I31" i="2"/>
  <c r="S6" i="2"/>
  <c r="S13" i="2"/>
  <c r="I33" i="2" l="1"/>
  <c r="P34" i="2" s="1"/>
  <c r="T31" i="2"/>
  <c r="S31" i="2"/>
  <c r="S14" i="2" l="1"/>
  <c r="AA13" i="2"/>
  <c r="S33" i="2" l="1"/>
  <c r="AA31" i="2"/>
</calcChain>
</file>

<file path=xl/sharedStrings.xml><?xml version="1.0" encoding="utf-8"?>
<sst xmlns="http://schemas.openxmlformats.org/spreadsheetml/2006/main" count="93" uniqueCount="80">
  <si>
    <t>№</t>
  </si>
  <si>
    <t>Наименование подпрограмм, мероприятия</t>
  </si>
  <si>
    <t>План по программе</t>
  </si>
  <si>
    <t>Уточненный план по бюджету *</t>
  </si>
  <si>
    <t>Кассовое исполнение *</t>
  </si>
  <si>
    <t>Результат реализации мероприятия, причина невыполнения или неполного выполнения мероприятия</t>
  </si>
  <si>
    <t>всего</t>
  </si>
  <si>
    <t>федеральный бюджет</t>
  </si>
  <si>
    <t>Итого по подпрограмме I:</t>
  </si>
  <si>
    <t>Итого по подпрограмме II:</t>
  </si>
  <si>
    <t>Итого по программе:</t>
  </si>
  <si>
    <t>Руководитель программы:</t>
  </si>
  <si>
    <t xml:space="preserve">окружной
бюджет 
</t>
  </si>
  <si>
    <t xml:space="preserve">городской
 бюджет
</t>
  </si>
  <si>
    <t xml:space="preserve">другие 
источники
</t>
  </si>
  <si>
    <t>2.4</t>
  </si>
  <si>
    <t>2.5</t>
  </si>
  <si>
    <t xml:space="preserve">Обеспечение физкультурно-спортивных организаций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
(показатели 3,5)
</t>
  </si>
  <si>
    <t>2.6</t>
  </si>
  <si>
    <t xml:space="preserve">Укрепление материально-технической базы учреждений спорта      (показатели 5)
</t>
  </si>
  <si>
    <t>мб</t>
  </si>
  <si>
    <t>об</t>
  </si>
  <si>
    <t>внебюджет</t>
  </si>
  <si>
    <t>1.1.4</t>
  </si>
  <si>
    <t>1.1.5</t>
  </si>
  <si>
    <t>1.1.6</t>
  </si>
  <si>
    <t xml:space="preserve"> 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</si>
  <si>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</si>
  <si>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2.1</t>
  </si>
  <si>
    <t>2.3</t>
  </si>
  <si>
    <t xml:space="preserve">Организация и проведение физкультурных (физкультурно-оздоровительных) мероприятий 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</si>
  <si>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 (ГТО)     </t>
  </si>
  <si>
    <t xml:space="preserve">Обеспечение участия в официальных физкультурных (физкультурно-оздоровительных)  мероприятиях     </t>
  </si>
  <si>
    <t>1.2.1</t>
  </si>
  <si>
    <t>1.3</t>
  </si>
  <si>
    <t>1.1</t>
  </si>
  <si>
    <t xml:space="preserve">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 населению спортивных сооружений            </t>
  </si>
  <si>
    <t xml:space="preserve">Обеспечение комплексной безопасности, в том числе антитеррористической безопасности муниципальных объектов спорта      </t>
  </si>
  <si>
    <t>1.2</t>
  </si>
  <si>
    <t>Региональный проект "Спорт-норма жизни"</t>
  </si>
  <si>
    <t xml:space="preserve">Обеспечение участия  спортивных сборных команд  в официальных  спортивных мероприятиях          </t>
  </si>
  <si>
    <t xml:space="preserve">Создание условий для удовлетворения
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   
</t>
  </si>
  <si>
    <t xml:space="preserve">Обеспечение комплексной безопасности, в том числе антитеррористической безопасности муниципальных объектов спорта      
</t>
  </si>
  <si>
    <t>Подпрограмма 3 "Поддержка социально-ориентированных некоммерческих организаций"</t>
  </si>
  <si>
    <t>3.1</t>
  </si>
  <si>
    <t>Государственная поддержка некоммерческих организаций (за исключением государственных (муниципальных) учреждений, в том числе осуществляющих развитие игровых, приоритетных видов спорта</t>
  </si>
  <si>
    <t>Подпрограмма 4 "Обеспечение условий доступности приоритетных объектов и услуг в приоритетных сферах жизнедеятельночти инвалидов и других маломобильных групп населения"</t>
  </si>
  <si>
    <t>4.1</t>
  </si>
  <si>
    <t>Обеспечение условий доступности объектов и услуг сферы физической культуры и спорта для инвалидов и других маломобильных групп населения</t>
  </si>
  <si>
    <t>Итого по подпрограмме III:</t>
  </si>
  <si>
    <t>Итого по подпрограмме IV:</t>
  </si>
  <si>
    <t xml:space="preserve">Подпрограмма 1 «Развитие  физической культуры, массового и детско-юношеского спорта» </t>
  </si>
  <si>
    <t xml:space="preserve">Подпрограмма 2 «Развитие спорта высших достижений и системы подготовки спортивного резерва» </t>
  </si>
  <si>
    <t xml:space="preserve">Укрепление материально-технической базы учреждений спорта. Развитие сети спортивных объектов шаговой доступности     </t>
  </si>
  <si>
    <t>2.1.1</t>
  </si>
  <si>
    <t>2.2.</t>
  </si>
  <si>
    <t>Организация и проведение официальных спортивных мероприятий</t>
  </si>
  <si>
    <t xml:space="preserve">И.о начальника  управления по культуре и спорту                                                      </t>
  </si>
  <si>
    <t>Р.Н. Корнилова</t>
  </si>
  <si>
    <t>2.7</t>
  </si>
  <si>
    <t>Основное мероприятие "Укрепление материально-технической базы учреждений спорта"</t>
  </si>
  <si>
    <t>Запланировано на 3 квартал 2022 года</t>
  </si>
  <si>
    <r>
      <t xml:space="preserve">Заключены договора на содержание имущества МБУ СШ, МБУ СШОР (тепловодоснабжение МУП УГХ, электроэнергия ТЭК, техническое облуживание электрооборудования, вывоз ЖБО, услуги связи прочие работы (услуги); произведены расходы на выплату заработной платы работников учреждения, ежегодного оплачиваемого отпуска, льготного проезда к месту отдыха и обратно, материальной помощи к отпуску и т.д. на сумму 21 938,8 тыс.руб.                                                                                                                               Кассовые расходы от оказания платных услуг (услуги тренажерного зала, занятия  фитнес аэробике) составили 362,5 тыс.рублей                                </t>
    </r>
    <r>
      <rPr>
        <b/>
        <sz val="11"/>
        <rFont val="Times New Roman"/>
        <family val="1"/>
        <charset val="204"/>
      </rPr>
      <t>Исполнение составило - 56,3%</t>
    </r>
  </si>
  <si>
    <r>
      <t xml:space="preserve">МБУ Спортивная школа олимпийского резерва заключены договора на услуги физической охраны объектов
МБУ Спортивная школа заключены договора на услуги по охране объекта, охрану через ОПС, физическую охрану 
</t>
    </r>
    <r>
      <rPr>
        <b/>
        <sz val="11"/>
        <color indexed="8"/>
        <rFont val="Times New Roman"/>
        <family val="1"/>
        <charset val="204"/>
      </rPr>
      <t>Исполнение составило - 53,5%</t>
    </r>
  </si>
  <si>
    <r>
      <t xml:space="preserve">На 31.06.2022 обеспечено участие в 9 </t>
    </r>
    <r>
      <rPr>
        <b/>
        <sz val="11"/>
        <rFont val="Times New Roman"/>
        <family val="1"/>
        <charset val="204"/>
      </rPr>
      <t>официальных физкультурно - оздоровительных мероприятиях (план 25 мероприятий)</t>
    </r>
    <r>
      <rPr>
        <sz val="11"/>
        <rFont val="Times New Roman"/>
        <family val="1"/>
        <charset val="204"/>
      </rPr>
      <t xml:space="preserve">:                                1. Чемпионат округа по шахматам, в зачет XXIII Спартакиады ветеранов спорта Ханты-Мансийского автономного округа - Югры, посвященной памяти ветерана Великой Отечественной войны В.Я. Башмакова г. Ханты-Мансийск 2. Этап Кубка России по шахматам, посвященный памяти Левицкого, среди мальчиков и девочек до 11, 13 лет г.Нижний Тагил  3.  Этап Кубка Росии по шахматам, мемориала В.П. Яндемирова среди мальчиков и девочек до 11, 13 лет. Среди юношей и девушек до 15 лет г. Казань 4.   Первенство Ханты-Мансийского автономного округа – Югры  по шахматам   среди  детей  до 9 лет г.Ханты - Мансийск 5. Первенство ХМАО-Югры по дзюдо среди юношей и девушек 2006-2008 гг.р.в зачет XVI спартакиады учащихся ХМАО-Югры,посвященной 77-ой годовщине победы в ВОВ,I этап XI летней спартакиады учащихся (юношеская) России 2022 года.  г.Ханты-Мансийск  6. Первенство УрФО по дзюдо среди юниоров и юниорок до 23 лет г.Ханты-Мансийск 7. Тренировочное мероприятие ХМАО-Югры по дзюдо г.Ханты-Мансийск 8.Первенство ХМАО-Югры по дзюдо среди юношей и девушек до 13 лет, в зачет 4 Спартакиады ХМАО - Югры "Спортивные таланты Югры"г.Ханты-Мансийск.II этап летнего Фестиваля Всероссийского физкультурно-спортивного комплекса «Готов к труду и обороне» (ГТО) среди обучающихся образовательных организаций Ханты-Мансийского автномного округа-Югры г. Ханты-Мансийск. </t>
    </r>
    <r>
      <rPr>
        <b/>
        <sz val="11"/>
        <rFont val="Times New Roman"/>
        <family val="1"/>
        <charset val="204"/>
      </rPr>
      <t xml:space="preserve">Исполнение составило -21,3%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
</t>
    </r>
  </si>
  <si>
    <r>
      <t xml:space="preserve">Заключены договора на физическую охрану объектов МАУ Спортивный комплекс, на 31.06.2022 фактические расходы составили 1783,6 тыс.руб. 
</t>
    </r>
    <r>
      <rPr>
        <b/>
        <sz val="11"/>
        <rFont val="Times New Roman"/>
        <family val="1"/>
        <charset val="204"/>
      </rPr>
      <t>Исполнение составило - 72,7%</t>
    </r>
  </si>
  <si>
    <t>Исполнение составило - 56,2%</t>
  </si>
  <si>
    <r>
      <rPr>
        <b/>
        <sz val="11"/>
        <rFont val="Times New Roman"/>
        <family val="1"/>
        <charset val="204"/>
      </rPr>
      <t>На 31.06.2022 МБУ Спортивная школа олимпийского резерва обеспечено участие спортсменов в 14 официальных спортивных мероприятиях (план - 16 мероприятий) БОКС</t>
    </r>
    <r>
      <rPr>
        <sz val="11"/>
        <rFont val="Times New Roman"/>
        <family val="1"/>
        <charset val="204"/>
      </rPr>
      <t xml:space="preserve"> 1.Тренировочные мероприятия к международному турниру г.Обнинск   2.Первенство ХМАО-Югры среди юношей 2004-2005 гг.р.г.Когалым 3. Финал первенства ХМАО-Югры среди юношей 2008-2009 гг.р. г.Нижневартовск 4.   II традиционный региональный турнир по боксу "Северные амазонки", среди юниорок и девушек г.Мегион 5. Первенству УФО по боксу среди девушек г. Челябинск  </t>
    </r>
    <r>
      <rPr>
        <b/>
        <sz val="11"/>
        <rFont val="Times New Roman"/>
        <family val="1"/>
        <charset val="204"/>
      </rPr>
      <t xml:space="preserve">ВОЛЬНАЯ БОРЬБА </t>
    </r>
    <r>
      <rPr>
        <sz val="11"/>
        <rFont val="Times New Roman"/>
        <family val="1"/>
        <charset val="204"/>
      </rPr>
      <t xml:space="preserve"> 6. Тренировочные мероприятия среди юношей до 21 года по формированию сборной ХМАО-Югры г.Сургут 7.  Тренировочные мероприятия среди юношей до 16 года по формированию сборной ХМАО-Югры  г.Сургут 8. Первенство ХМАО-Югры  среди юниоров до 18 лет г.Лангепас 9.  Первенство УрФО  среди юниоров до 18 лет г.Сургут 10. Первенство УрФО  среди юниоров до 21 года г.Новый Уренгой </t>
    </r>
    <r>
      <rPr>
        <b/>
        <sz val="11"/>
        <rFont val="Times New Roman"/>
        <family val="1"/>
        <charset val="204"/>
      </rPr>
      <t xml:space="preserve">ТХЭКВОНДО </t>
    </r>
    <r>
      <rPr>
        <sz val="11"/>
        <rFont val="Times New Roman"/>
        <family val="1"/>
        <charset val="204"/>
      </rPr>
      <t>11</t>
    </r>
    <r>
      <rPr>
        <b/>
        <sz val="11"/>
        <rFont val="Times New Roman"/>
        <family val="1"/>
        <charset val="204"/>
      </rPr>
      <t>.</t>
    </r>
    <r>
      <rPr>
        <sz val="11"/>
        <rFont val="Times New Roman"/>
        <family val="1"/>
        <charset val="204"/>
      </rPr>
      <t xml:space="preserve">Первенство УрФО  среди юниоров и юниорок 15-17 лет п. Солнечный  12.Межрегиональный турнир по тхэквондо "Мир детям", посвященный 33-летиювода войск с республики афганистан имени Героя Советского Союза Р.С. Аушева г.Тюмень.   Первенство УрФО среди юношей 13-14 лет (2008-2009 гг.р.) г. Радужный. 14  Открытое первенство города среди юношей до 16 лет г. Лагепас                                                                                                                               
 </t>
    </r>
    <r>
      <rPr>
        <b/>
        <sz val="11"/>
        <rFont val="Times New Roman"/>
        <family val="1"/>
        <charset val="204"/>
      </rPr>
      <t xml:space="preserve">На 31.06.2022 МБУ Спортивная школа обеспечено участие спортсменов в 11 официальных спортивных мероприятиях (план 29 мероприятй) :   </t>
    </r>
    <r>
      <rPr>
        <b/>
        <i/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ЛЫЖНЫЕ ГОНКИ </t>
    </r>
    <r>
      <rPr>
        <i/>
        <sz val="11"/>
        <rFont val="Times New Roman"/>
        <family val="1"/>
        <charset val="204"/>
      </rPr>
      <t>1.</t>
    </r>
    <r>
      <rPr>
        <sz val="11"/>
        <rFont val="Times New Roman"/>
        <family val="1"/>
        <charset val="204"/>
      </rPr>
      <t>Первенство округа по лыжным гонкам среди юношей и девушек средний возраст (ЛК) в зачет 4 Спартакиады Ханты-Мансийского автономного округа – Югры «Спортивные таланты Югры» г.Ханты-Мансийск, 2..Первенство округа по лыжным гонкам среди юношей и девушек старшего и среднего возраста на призы "Олимпийцев" (ЛК)г.Ханты-Мансийск.</t>
    </r>
    <r>
      <rPr>
        <b/>
        <sz val="11"/>
        <rFont val="Times New Roman"/>
        <family val="1"/>
        <charset val="204"/>
      </rPr>
      <t xml:space="preserve"> ОТДЕЛЕНИЕ ВОЛЕЙБОЛА </t>
    </r>
    <r>
      <rPr>
        <sz val="11"/>
        <rFont val="Times New Roman"/>
        <family val="1"/>
        <charset val="204"/>
      </rPr>
      <t xml:space="preserve">3. Первенство УРФО по волейболу среди юношей 2004-2005 г.р.г.Сургут 4. Первенство  города Сургута по волейболу среди юношей и девушек до 16 лет  2007-2009 г.р. г.Сургут  </t>
    </r>
    <r>
      <rPr>
        <b/>
        <sz val="11"/>
        <rFont val="Times New Roman"/>
        <family val="1"/>
        <charset val="204"/>
      </rPr>
      <t>РУКОПАШНЫЙ БОЙ</t>
    </r>
    <r>
      <rPr>
        <sz val="11"/>
        <rFont val="Times New Roman"/>
        <family val="1"/>
        <charset val="204"/>
      </rPr>
      <t xml:space="preserve"> 5.Всероссийские соревнования по рукопашному бою (юноши и девушки 12-13,14-15,16-17,18-21 лет) г.Челябинск  6. Первенство России по рукопашному бою (юноши и девушки 14-15,16-17,18-21 лет.) г.Орел. Кубок ХМАО-Югры по рукопашному бою г. Нижневартовск.
 </t>
    </r>
    <r>
      <rPr>
        <b/>
        <sz val="11"/>
        <rFont val="Times New Roman"/>
        <family val="1"/>
        <charset val="204"/>
      </rPr>
      <t>ПАУЭРЛИФТИНГ</t>
    </r>
    <r>
      <rPr>
        <sz val="11"/>
        <rFont val="Times New Roman"/>
        <family val="1"/>
        <charset val="204"/>
      </rPr>
      <t xml:space="preserve"> 7. Первенство России попауэрлифтингу жиим лежа г.Москва 8. Первенство России по пауэрлифтингу (троеборье классическое) г.Тула </t>
    </r>
    <r>
      <rPr>
        <b/>
        <sz val="11"/>
        <rFont val="Times New Roman"/>
        <family val="1"/>
        <charset val="204"/>
      </rPr>
      <t>АЙКИДО 8</t>
    </r>
    <r>
      <rPr>
        <sz val="11"/>
        <rFont val="Times New Roman"/>
        <family val="1"/>
        <charset val="204"/>
      </rPr>
      <t xml:space="preserve">. Фестиваль боевых искусств Международный семинар по Айкидо г.Санкт-Петербург.  Чемпионат России по пауэрлифтингу лиц с ПОДА г. Екатеренбург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МИНИ-ФУТБОЛ 9</t>
    </r>
    <r>
      <rPr>
        <sz val="11"/>
        <rFont val="Times New Roman"/>
        <family val="1"/>
        <charset val="204"/>
      </rPr>
      <t xml:space="preserve">. 3 тур Открытый кубок Тюменской области по мини-футболу среди юношей 2012-2013 гг.р г.Тобольск                                                                           </t>
    </r>
    <r>
      <rPr>
        <b/>
        <sz val="11"/>
        <rFont val="Times New Roman"/>
        <family val="1"/>
        <charset val="204"/>
      </rPr>
      <t>Исполнение составило - 56,4%</t>
    </r>
  </si>
  <si>
    <r>
      <t xml:space="preserve">На базе МАУ Спортивный комплекс, согласно утвержденного плана мероприятий на 2022 год в рамках  Всероссийского физкультурно-спортивного комплекса "Готов к труду и обороне" запланированы к проведению 12 мероприятий физкультурно-оздоровительной направленности.   На 31.06.2022 проведено 5 мероприятия -  1.Прием нормативо испытаний (тестов) ВФСК ГТО среди различных возрастных грууп населения г. Пыть-Ях  2. I этап  фестиваля Всероссийского физкультурно-спортивного комплекса "Готов к труду и оброне" (ГТО) среди семейных команд г.Пыть-Яха 3.  I этап Летнего фестиваля Всероссийского физкультурно-спортивного комплекса «Готов к труду и обороне» (ГТО) среди лиц занятых трудовой деятельностью, неработающего населения и пенсионеров г. Пыть-Ях . Соревнования по выполнению испытаний (тестов) Всероссийского физкультурно-спортивного комплекса «Готов к труду и обороне»  (ГТО) среди дошкольных общеобразовательных учреджений.  Фестиваль Всероссийского физкультурно-спортивного комплекса "Готов к труду и оброне" (ГТО) среди обучающихся образовательных организаций г. Пыть-Яха . До конца года плариуется 4 мероприятия.                                                                                                                                                                                                
</t>
    </r>
    <r>
      <rPr>
        <b/>
        <sz val="11"/>
        <rFont val="Times New Roman"/>
        <family val="1"/>
        <charset val="204"/>
      </rPr>
      <t>Исполнение составило -33,2%</t>
    </r>
  </si>
  <si>
    <r>
      <rPr>
        <b/>
        <i/>
        <sz val="11"/>
        <rFont val="Times New Roman"/>
        <family val="1"/>
        <charset val="204"/>
      </rPr>
      <t>На 31.06.2022 проведено15 спортивно-массовых городких мероприятий (план 39 мероприятий) :</t>
    </r>
    <r>
      <rPr>
        <sz val="11"/>
        <rFont val="Times New Roman"/>
        <family val="1"/>
        <charset val="204"/>
      </rPr>
      <t xml:space="preserve"> 1.Чемпионат по настольному теннису , в зачёт VII Спартакиады среди людей с ограниченными возможностями здоровья  2.Лыжный забег, приуроченный к "Лыжне России 2021" 3. Открытый турнир среди мужских команд  по волейболу 4. Физкультурное мероприятие "Валенки", посвященное профилактике употребления психоактивных веществ, алкогольной продукции 5. Матчевая  встреча по хоккею с шайбой на кубок хоккейного клуба "Авангард"  6.  Турнир по шахматам, посвящённый Международному турниру по шахматам "Соревнования среди участников с инвалидностью 2022" 7. Первенство по шахматам на кубок Прокурора города 8. Первенство города Пыть-Яха по борьбе дзюдо, посвященное Дню защитника Отечества 9.   Первенство Ханты-Мансийского автономного округа среди юношей и девушек до 13 лет, в зачет IV Спартакиады ХМАО-Югры "Спортивные таланты- Югры". 10 Физкультурное мероприятие по скандинавской ходьбе. 11Лично командное первенство по дартсу, среди лиц с ограниченными возможностями здоровья.12Открытый традиционный турнир по волейболу среди юношей 2008-2009 и 2010-2011  г.р., посвященный Дню Победы.  13Городской турнир по греко-римской борьбе среди юношей, посвященный Дню Победы    14Квалификационный турнир по шахматам  15Открытый региональный  турнир, посвященный 77 летию Великой победы.
</t>
    </r>
    <r>
      <rPr>
        <b/>
        <i/>
        <sz val="11"/>
        <rFont val="Times New Roman"/>
        <family val="1"/>
        <charset val="204"/>
      </rPr>
      <t xml:space="preserve">В рамках Фестиваля среди производственных коллективов, организаций и учреждений города проведено 4  мероприятия (план -14 мероприятий): </t>
    </r>
    <r>
      <rPr>
        <sz val="11"/>
        <rFont val="Times New Roman"/>
        <family val="1"/>
        <charset val="204"/>
      </rPr>
      <t>1</t>
    </r>
    <r>
      <rPr>
        <b/>
        <i/>
        <sz val="11"/>
        <rFont val="Times New Roman"/>
        <family val="1"/>
        <charset val="204"/>
      </rPr>
      <t>.</t>
    </r>
    <r>
      <rPr>
        <sz val="11"/>
        <rFont val="Times New Roman"/>
        <family val="1"/>
        <charset val="204"/>
      </rPr>
      <t xml:space="preserve">Лыжные гонки 2. Нарды 3. Плавание .  Шахматы 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Исполнение составило - 45,0%</t>
    </r>
  </si>
  <si>
    <r>
      <t xml:space="preserve">Заключено соглашение №14-СШ/2022 от 17.01.2022  на софинансирование расходов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соревнованиях. МБУ СШОР заключен договор на поставку спортивного инвентаря и оборудования № 01.2004 от 21.07.2022 с  ИП Лаптев О.В.
На стадии визирования договор на постаку спортивного инвентаря. Заключение договора - июль 2022 года, оплата - июль 2022 года, поставка август 2022 года.МАУ "Спортивный комплекс". Низкий процент исполнеия 
 </t>
    </r>
    <r>
      <rPr>
        <b/>
        <sz val="11"/>
        <rFont val="Times New Roman"/>
        <family val="1"/>
        <charset val="204"/>
      </rPr>
      <t>Исполнение составило -0,38%</t>
    </r>
  </si>
  <si>
    <r>
      <t xml:space="preserve">Заключено допсоглашение от 21.01.2022 №71885000-1-2019-005/7  на софинансирование расходов   на государственную поддержку спортивных организаций, осуществляющих подготовку спортивного резерва для сборных команд РФ в размере 402,6 тыс.рублей.
 На реализацию данного мероприятия предоставлена субсидия в размере 398,0 тыс.руб., в т.ч.:
- за счет средств ФБ – 170,0 тыс.руб.,
- за счет средств ОБ – 207,8 тыс.руб.,
- за счет средств МБ – 20,2 тыс.руб.
 </t>
    </r>
    <r>
      <rPr>
        <b/>
        <sz val="11"/>
        <rFont val="Times New Roman"/>
        <family val="1"/>
        <charset val="204"/>
      </rPr>
      <t>Исполнение составило - 84,6%</t>
    </r>
  </si>
  <si>
    <t>Исполнение составило -84,6%</t>
  </si>
  <si>
    <r>
      <t xml:space="preserve">Заключено соглашение №14-СШ/2022 от 17.01.2022  на софинансирование расходов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соревнованиях. МБУ СШОР, МБУ СШ .
  </t>
    </r>
    <r>
      <rPr>
        <b/>
        <sz val="11"/>
        <color indexed="8"/>
        <rFont val="Times New Roman"/>
        <family val="1"/>
        <charset val="204"/>
      </rPr>
      <t>Исполнение составило -46,4%</t>
    </r>
  </si>
  <si>
    <r>
      <rPr>
        <b/>
        <sz val="12"/>
        <color indexed="8"/>
        <rFont val="Times New Roman"/>
        <family val="1"/>
        <charset val="204"/>
      </rPr>
      <t xml:space="preserve">Отчет о ходе реализации  муниципальной программы
 «Развитие физической культуры и спорта в  городе Пыть-Яхе»
за январь-июнь 2022 года
</t>
    </r>
    <r>
      <rPr>
        <sz val="12"/>
        <color indexed="8"/>
        <rFont val="Calibri"/>
        <family val="2"/>
        <charset val="204"/>
      </rPr>
      <t xml:space="preserve">
</t>
    </r>
  </si>
  <si>
    <t>Исполнение составило - 5,54%</t>
  </si>
  <si>
    <t>Исполнение составило - 16,6%</t>
  </si>
  <si>
    <r>
      <t xml:space="preserve">Заключены договора на содержание имущества МАУ Спортивный комплекс (тепловодоснабжение МУП УГХ, электроэнергия ТЭК, техническое облуживание электрооборудования, вывоз ЖБО, услуги связи прочие работы (услуги); 
-произведены расходы на выплату заработной платы работников учреждения, ежегодного оплачиваемого отпуска, льготного проезда к месту отдыха и обратно, материальной помощи к отпуску и т.д.- факт.расходы составили 6 766,5тыс.руб.
Оказание платных услуг прокат коньков на кортах в 6 мкр., во 2 мкр., услуги тренажерного зала в с/з Россия - на 31.06.2022 кассовые поступления составили 325,7 тыс.руб.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Исполнение составило - 50,9%</t>
    </r>
  </si>
  <si>
    <t>Иисполнение составило 57,3%</t>
  </si>
  <si>
    <r>
      <rPr>
        <sz val="11"/>
        <color indexed="8"/>
        <rFont val="Times New Roman"/>
        <family val="1"/>
        <charset val="204"/>
      </rPr>
      <t xml:space="preserve">Приобретено оборудование для обеспечения доступности инвалидов. Договор № 09-2022 от 02.02.2022 ИП Мубораков М.А. на сумму 249,9 тыс.рублей. </t>
    </r>
    <r>
      <rPr>
        <b/>
        <sz val="11"/>
        <color indexed="8"/>
        <rFont val="Times New Roman"/>
        <family val="1"/>
        <charset val="204"/>
      </rPr>
      <t>Исполнение составило -47,9%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</si>
</sst>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"/>
    <numFmt numFmtId="166" formatCode="0.0"/>
  </numFmts>
  <fonts count="38" x14ac:knownFonts="1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2"/>
      <color theme="0"/>
      <name val="Calibri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theme="0"/>
      <name val="Times New Roman"/>
      <family val="1"/>
      <charset val="204"/>
    </font>
    <font>
      <sz val="10"/>
      <color theme="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Fill="1"/>
    <xf numFmtId="165" fontId="0" fillId="0" borderId="0" xfId="0" applyNumberFormat="1" applyFill="1"/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9" fontId="10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Alignment="1">
      <alignment vertical="top"/>
    </xf>
    <xf numFmtId="165" fontId="13" fillId="0" borderId="0" xfId="0" applyNumberFormat="1" applyFont="1" applyFill="1" applyAlignment="1">
      <alignment vertical="top"/>
    </xf>
    <xf numFmtId="0" fontId="14" fillId="0" borderId="3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0" fontId="15" fillId="0" borderId="0" xfId="0" applyFont="1" applyFill="1"/>
    <xf numFmtId="165" fontId="10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justify" vertical="top" wrapText="1"/>
    </xf>
    <xf numFmtId="165" fontId="9" fillId="0" borderId="1" xfId="0" applyNumberFormat="1" applyFont="1" applyFill="1" applyBorder="1" applyAlignment="1">
      <alignment horizontal="justify" vertical="top"/>
    </xf>
    <xf numFmtId="165" fontId="11" fillId="0" borderId="9" xfId="0" applyNumberFormat="1" applyFont="1" applyFill="1" applyBorder="1" applyAlignment="1">
      <alignment horizontal="center" vertical="top"/>
    </xf>
    <xf numFmtId="165" fontId="7" fillId="0" borderId="0" xfId="0" applyNumberFormat="1" applyFont="1" applyFill="1" applyBorder="1" applyAlignment="1">
      <alignment horizontal="justify" vertical="top" wrapText="1"/>
    </xf>
    <xf numFmtId="165" fontId="6" fillId="0" borderId="0" xfId="0" applyNumberFormat="1" applyFont="1" applyFill="1" applyBorder="1" applyAlignment="1">
      <alignment horizontal="justify" vertical="top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 textRotation="90" wrapText="1"/>
    </xf>
    <xf numFmtId="0" fontId="18" fillId="0" borderId="0" xfId="0" applyFont="1" applyFill="1"/>
    <xf numFmtId="165" fontId="19" fillId="0" borderId="9" xfId="0" applyNumberFormat="1" applyFont="1" applyFill="1" applyBorder="1" applyAlignment="1">
      <alignment horizontal="center" vertical="top"/>
    </xf>
    <xf numFmtId="0" fontId="17" fillId="0" borderId="0" xfId="0" applyFont="1" applyFill="1" applyBorder="1"/>
    <xf numFmtId="165" fontId="17" fillId="0" borderId="0" xfId="0" applyNumberFormat="1" applyFont="1" applyFill="1"/>
    <xf numFmtId="0" fontId="20" fillId="0" borderId="0" xfId="0" applyFont="1" applyFill="1" applyBorder="1"/>
    <xf numFmtId="165" fontId="14" fillId="0" borderId="3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165" fontId="25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25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165" fontId="1" fillId="0" borderId="0" xfId="0" applyNumberFormat="1" applyFont="1" applyFill="1" applyAlignment="1">
      <alignment vertical="top"/>
    </xf>
    <xf numFmtId="0" fontId="26" fillId="0" borderId="0" xfId="0" applyFont="1" applyFill="1"/>
    <xf numFmtId="0" fontId="27" fillId="0" borderId="0" xfId="0" applyFont="1" applyFill="1"/>
    <xf numFmtId="166" fontId="10" fillId="0" borderId="1" xfId="0" applyNumberFormat="1" applyFont="1" applyFill="1" applyBorder="1" applyAlignment="1">
      <alignment horizontal="center" vertical="top"/>
    </xf>
    <xf numFmtId="166" fontId="11" fillId="0" borderId="2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166" fontId="0" fillId="0" borderId="0" xfId="0" applyNumberFormat="1" applyFill="1" applyAlignment="1">
      <alignment horizontal="left"/>
    </xf>
    <xf numFmtId="165" fontId="28" fillId="0" borderId="0" xfId="0" applyNumberFormat="1" applyFont="1" applyFill="1" applyBorder="1" applyAlignment="1">
      <alignment horizontal="left" vertical="top" wrapText="1"/>
    </xf>
    <xf numFmtId="0" fontId="27" fillId="0" borderId="0" xfId="0" applyFont="1" applyFill="1" applyAlignment="1">
      <alignment horizontal="left"/>
    </xf>
    <xf numFmtId="166" fontId="10" fillId="0" borderId="1" xfId="0" applyNumberFormat="1" applyFont="1" applyFill="1" applyBorder="1" applyAlignment="1">
      <alignment horizontal="center" vertical="top" wrapText="1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166" fontId="11" fillId="0" borderId="2" xfId="0" applyNumberFormat="1" applyFont="1" applyFill="1" applyBorder="1" applyAlignment="1">
      <alignment horizontal="center" vertical="top" wrapText="1"/>
    </xf>
    <xf numFmtId="166" fontId="10" fillId="0" borderId="2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vertical="top"/>
    </xf>
    <xf numFmtId="0" fontId="21" fillId="0" borderId="0" xfId="0" applyFont="1" applyFill="1"/>
    <xf numFmtId="165" fontId="9" fillId="0" borderId="1" xfId="0" applyNumberFormat="1" applyFont="1" applyFill="1" applyBorder="1" applyAlignment="1">
      <alignment horizontal="justify" vertical="top" wrapText="1"/>
    </xf>
    <xf numFmtId="165" fontId="10" fillId="0" borderId="1" xfId="0" applyNumberFormat="1" applyFont="1" applyFill="1" applyBorder="1" applyAlignment="1">
      <alignment horizontal="left" vertical="top" wrapText="1"/>
    </xf>
    <xf numFmtId="165" fontId="26" fillId="0" borderId="0" xfId="0" applyNumberFormat="1" applyFont="1" applyFill="1"/>
    <xf numFmtId="0" fontId="29" fillId="0" borderId="0" xfId="0" applyFont="1" applyFill="1"/>
    <xf numFmtId="165" fontId="11" fillId="0" borderId="1" xfId="0" applyNumberFormat="1" applyFont="1" applyFill="1" applyBorder="1" applyAlignment="1">
      <alignment horizontal="justify" vertical="top"/>
    </xf>
    <xf numFmtId="165" fontId="9" fillId="0" borderId="1" xfId="0" applyNumberFormat="1" applyFont="1" applyFill="1" applyBorder="1" applyAlignment="1">
      <alignment horizontal="left" vertical="top" wrapText="1"/>
    </xf>
    <xf numFmtId="165" fontId="30" fillId="0" borderId="1" xfId="0" applyNumberFormat="1" applyFont="1" applyFill="1" applyBorder="1" applyAlignment="1">
      <alignment horizontal="justify" vertical="top"/>
    </xf>
    <xf numFmtId="165" fontId="11" fillId="0" borderId="1" xfId="0" applyNumberFormat="1" applyFont="1" applyFill="1" applyBorder="1" applyAlignment="1">
      <alignment horizontal="justify" vertical="top" wrapText="1"/>
    </xf>
    <xf numFmtId="165" fontId="22" fillId="0" borderId="0" xfId="0" applyNumberFormat="1" applyFont="1" applyFill="1" applyAlignment="1">
      <alignment vertical="top"/>
    </xf>
    <xf numFmtId="165" fontId="23" fillId="0" borderId="0" xfId="0" applyNumberFormat="1" applyFont="1" applyFill="1" applyAlignment="1">
      <alignment vertical="top"/>
    </xf>
    <xf numFmtId="165" fontId="24" fillId="0" borderId="0" xfId="0" applyNumberFormat="1" applyFont="1" applyFill="1" applyAlignment="1">
      <alignment vertical="top"/>
    </xf>
    <xf numFmtId="0" fontId="24" fillId="0" borderId="0" xfId="0" applyFont="1" applyFill="1" applyAlignment="1">
      <alignment vertical="top"/>
    </xf>
    <xf numFmtId="0" fontId="11" fillId="0" borderId="1" xfId="0" applyFont="1" applyFill="1" applyBorder="1" applyAlignment="1">
      <alignment horizontal="center" vertical="center" textRotation="90"/>
    </xf>
    <xf numFmtId="0" fontId="11" fillId="0" borderId="1" xfId="0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top"/>
    </xf>
    <xf numFmtId="0" fontId="16" fillId="0" borderId="0" xfId="0" applyFont="1" applyFill="1"/>
    <xf numFmtId="2" fontId="16" fillId="0" borderId="0" xfId="0" applyNumberFormat="1" applyFont="1" applyFill="1"/>
    <xf numFmtId="165" fontId="15" fillId="0" borderId="0" xfId="0" applyNumberFormat="1" applyFont="1" applyFill="1"/>
    <xf numFmtId="166" fontId="26" fillId="0" borderId="0" xfId="0" applyNumberFormat="1" applyFont="1" applyFill="1"/>
    <xf numFmtId="0" fontId="32" fillId="0" borderId="0" xfId="0" applyFont="1" applyFill="1"/>
    <xf numFmtId="166" fontId="33" fillId="0" borderId="0" xfId="0" applyNumberFormat="1" applyFont="1" applyFill="1"/>
    <xf numFmtId="0" fontId="32" fillId="2" borderId="0" xfId="0" applyFont="1" applyFill="1"/>
    <xf numFmtId="0" fontId="11" fillId="0" borderId="1" xfId="0" applyFont="1" applyFill="1" applyBorder="1" applyAlignment="1">
      <alignment vertical="top" wrapText="1"/>
    </xf>
    <xf numFmtId="0" fontId="27" fillId="2" borderId="0" xfId="0" applyFont="1" applyFill="1"/>
    <xf numFmtId="0" fontId="26" fillId="2" borderId="0" xfId="0" applyFont="1" applyFill="1"/>
    <xf numFmtId="166" fontId="26" fillId="2" borderId="0" xfId="0" applyNumberFormat="1" applyFont="1" applyFill="1"/>
    <xf numFmtId="0" fontId="0" fillId="2" borderId="0" xfId="0" applyFill="1"/>
    <xf numFmtId="0" fontId="16" fillId="2" borderId="0" xfId="0" applyFont="1" applyFill="1"/>
    <xf numFmtId="0" fontId="15" fillId="2" borderId="0" xfId="0" applyFont="1" applyFill="1"/>
    <xf numFmtId="165" fontId="0" fillId="2" borderId="0" xfId="0" applyNumberFormat="1" applyFill="1"/>
    <xf numFmtId="165" fontId="27" fillId="2" borderId="0" xfId="0" applyNumberFormat="1" applyFont="1" applyFill="1"/>
    <xf numFmtId="49" fontId="35" fillId="0" borderId="1" xfId="1" applyNumberFormat="1" applyFont="1" applyFill="1" applyBorder="1" applyAlignment="1">
      <alignment horizontal="center" vertical="top"/>
    </xf>
    <xf numFmtId="166" fontId="35" fillId="0" borderId="1" xfId="0" applyNumberFormat="1" applyFont="1" applyFill="1" applyBorder="1" applyAlignment="1">
      <alignment horizontal="center" vertical="top" wrapText="1"/>
    </xf>
    <xf numFmtId="166" fontId="36" fillId="0" borderId="1" xfId="0" applyNumberFormat="1" applyFont="1" applyFill="1" applyBorder="1" applyAlignment="1">
      <alignment horizontal="center" vertical="top"/>
    </xf>
    <xf numFmtId="166" fontId="35" fillId="0" borderId="1" xfId="0" applyNumberFormat="1" applyFont="1" applyFill="1" applyBorder="1" applyAlignment="1">
      <alignment horizontal="center" vertical="top"/>
    </xf>
    <xf numFmtId="49" fontId="35" fillId="0" borderId="1" xfId="0" applyNumberFormat="1" applyFont="1" applyFill="1" applyBorder="1" applyAlignment="1">
      <alignment horizontal="center" vertical="top"/>
    </xf>
    <xf numFmtId="0" fontId="37" fillId="0" borderId="0" xfId="0" applyFont="1" applyFill="1" applyAlignment="1">
      <alignment vertical="top" wrapText="1"/>
    </xf>
    <xf numFmtId="49" fontId="36" fillId="0" borderId="1" xfId="0" applyNumberFormat="1" applyFont="1" applyFill="1" applyBorder="1" applyAlignment="1">
      <alignment horizontal="center" vertical="top"/>
    </xf>
    <xf numFmtId="166" fontId="36" fillId="0" borderId="1" xfId="0" applyNumberFormat="1" applyFont="1" applyFill="1" applyBorder="1" applyAlignment="1">
      <alignment horizontal="center" vertical="top" wrapText="1"/>
    </xf>
    <xf numFmtId="49" fontId="36" fillId="0" borderId="1" xfId="1" applyNumberFormat="1" applyFont="1" applyFill="1" applyBorder="1" applyAlignment="1">
      <alignment horizontal="center" vertical="center" wrapText="1"/>
    </xf>
    <xf numFmtId="166" fontId="36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top"/>
    </xf>
    <xf numFmtId="166" fontId="35" fillId="0" borderId="2" xfId="0" applyNumberFormat="1" applyFont="1" applyFill="1" applyBorder="1" applyAlignment="1">
      <alignment horizontal="center" vertical="top" wrapText="1"/>
    </xf>
    <xf numFmtId="166" fontId="35" fillId="0" borderId="2" xfId="0" applyNumberFormat="1" applyFont="1" applyFill="1" applyBorder="1" applyAlignment="1">
      <alignment horizontal="center" vertical="top"/>
    </xf>
    <xf numFmtId="166" fontId="36" fillId="0" borderId="2" xfId="0" applyNumberFormat="1" applyFont="1" applyFill="1" applyBorder="1" applyAlignment="1">
      <alignment horizontal="center" vertical="top"/>
    </xf>
    <xf numFmtId="49" fontId="36" fillId="0" borderId="2" xfId="0" applyNumberFormat="1" applyFont="1" applyFill="1" applyBorder="1" applyAlignment="1">
      <alignment horizontal="center" vertical="top"/>
    </xf>
    <xf numFmtId="166" fontId="36" fillId="0" borderId="2" xfId="0" applyNumberFormat="1" applyFont="1" applyFill="1" applyBorder="1" applyAlignment="1">
      <alignment horizontal="center" vertical="top" wrapText="1"/>
    </xf>
    <xf numFmtId="0" fontId="34" fillId="0" borderId="1" xfId="0" applyFont="1" applyFill="1" applyBorder="1"/>
    <xf numFmtId="0" fontId="14" fillId="0" borderId="0" xfId="0" applyFont="1" applyFill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0" fontId="12" fillId="0" borderId="7" xfId="0" applyFont="1" applyFill="1" applyBorder="1" applyAlignment="1">
      <alignment horizontal="center" vertical="top"/>
    </xf>
    <xf numFmtId="0" fontId="12" fillId="0" borderId="8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6" fontId="36" fillId="0" borderId="6" xfId="0" applyNumberFormat="1" applyFont="1" applyFill="1" applyBorder="1" applyAlignment="1">
      <alignment horizontal="center" vertical="center" wrapText="1"/>
    </xf>
    <xf numFmtId="166" fontId="36" fillId="0" borderId="7" xfId="0" applyNumberFormat="1" applyFont="1" applyFill="1" applyBorder="1" applyAlignment="1">
      <alignment horizontal="center" vertical="center" wrapText="1"/>
    </xf>
    <xf numFmtId="166" fontId="36" fillId="0" borderId="8" xfId="0" applyNumberFormat="1" applyFont="1" applyFill="1" applyBorder="1" applyAlignment="1">
      <alignment horizontal="center" vertical="center" wrapText="1"/>
    </xf>
    <xf numFmtId="49" fontId="36" fillId="0" borderId="6" xfId="0" applyNumberFormat="1" applyFont="1" applyFill="1" applyBorder="1" applyAlignment="1">
      <alignment horizontal="center" vertical="top"/>
    </xf>
    <xf numFmtId="49" fontId="36" fillId="0" borderId="7" xfId="0" applyNumberFormat="1" applyFont="1" applyFill="1" applyBorder="1" applyAlignment="1">
      <alignment horizontal="center" vertical="top"/>
    </xf>
    <xf numFmtId="49" fontId="36" fillId="0" borderId="8" xfId="0" applyNumberFormat="1" applyFont="1" applyFill="1" applyBorder="1" applyAlignment="1">
      <alignment horizontal="center" vertical="top"/>
    </xf>
    <xf numFmtId="49" fontId="36" fillId="0" borderId="6" xfId="0" applyNumberFormat="1" applyFont="1" applyFill="1" applyBorder="1" applyAlignment="1">
      <alignment horizontal="center" vertical="top" wrapText="1"/>
    </xf>
    <xf numFmtId="49" fontId="36" fillId="0" borderId="7" xfId="0" applyNumberFormat="1" applyFont="1" applyFill="1" applyBorder="1" applyAlignment="1">
      <alignment horizontal="center" vertical="top" wrapText="1"/>
    </xf>
    <xf numFmtId="49" fontId="36" fillId="0" borderId="8" xfId="0" applyNumberFormat="1" applyFont="1" applyFill="1" applyBorder="1" applyAlignment="1">
      <alignment horizontal="center" vertical="top" wrapText="1"/>
    </xf>
  </cellXfs>
  <cellStyles count="2">
    <cellStyle name="Денежный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"/>
  <sheetViews>
    <sheetView tabSelected="1" view="pageBreakPreview" topLeftCell="A20" zoomScale="75" zoomScaleNormal="82" zoomScaleSheetLayoutView="75" workbookViewId="0">
      <selection activeCell="R29" sqref="R29"/>
    </sheetView>
  </sheetViews>
  <sheetFormatPr defaultColWidth="9.140625" defaultRowHeight="15" x14ac:dyDescent="0.25"/>
  <cols>
    <col min="1" max="1" width="11.5703125" style="11" bestFit="1" customWidth="1"/>
    <col min="2" max="2" width="37.140625" style="11" customWidth="1"/>
    <col min="3" max="3" width="11.28515625" style="67" customWidth="1"/>
    <col min="4" max="4" width="9.140625" style="11" customWidth="1"/>
    <col min="5" max="5" width="10.42578125" style="11" customWidth="1"/>
    <col min="6" max="6" width="10.85546875" style="11" customWidth="1"/>
    <col min="7" max="7" width="9.140625" style="11"/>
    <col min="8" max="8" width="13.5703125" style="67" customWidth="1"/>
    <col min="9" max="9" width="10.42578125" style="11" bestFit="1" customWidth="1"/>
    <col min="10" max="10" width="9.140625" style="11"/>
    <col min="11" max="11" width="11.28515625" style="80" customWidth="1"/>
    <col min="12" max="12" width="9.140625" style="11"/>
    <col min="13" max="13" width="13.42578125" style="51" customWidth="1"/>
    <col min="14" max="14" width="9.140625" style="1"/>
    <col min="15" max="15" width="10.7109375" style="1" bestFit="1" customWidth="1"/>
    <col min="16" max="16" width="11.7109375" style="78" customWidth="1"/>
    <col min="17" max="17" width="12.28515625" style="1" customWidth="1"/>
    <col min="18" max="18" width="144" style="18" customWidth="1"/>
    <col min="19" max="19" width="10.42578125" style="1" hidden="1" customWidth="1"/>
    <col min="20" max="20" width="12.5703125" style="1" hidden="1" customWidth="1"/>
    <col min="21" max="21" width="13.5703125" style="1" hidden="1" customWidth="1"/>
    <col min="22" max="22" width="9.7109375" style="1" hidden="1" customWidth="1"/>
    <col min="23" max="25" width="9.140625" style="1" hidden="1" customWidth="1"/>
    <col min="26" max="26" width="0" style="1" hidden="1" customWidth="1"/>
    <col min="27" max="27" width="6.42578125" style="38" customWidth="1"/>
    <col min="28" max="29" width="9.140625" style="38"/>
    <col min="30" max="30" width="15.5703125" style="38" customWidth="1"/>
    <col min="31" max="16384" width="9.140625" style="1"/>
  </cols>
  <sheetData>
    <row r="1" spans="1:30" ht="48" customHeight="1" x14ac:dyDescent="0.25">
      <c r="A1" s="102" t="s">
        <v>74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1:30" x14ac:dyDescent="0.25">
      <c r="A2" s="104" t="s">
        <v>0</v>
      </c>
      <c r="B2" s="106" t="s">
        <v>1</v>
      </c>
      <c r="C2" s="108" t="s">
        <v>2</v>
      </c>
      <c r="D2" s="109"/>
      <c r="E2" s="109"/>
      <c r="F2" s="109"/>
      <c r="G2" s="110"/>
      <c r="H2" s="108" t="s">
        <v>3</v>
      </c>
      <c r="I2" s="111"/>
      <c r="J2" s="111"/>
      <c r="K2" s="111"/>
      <c r="L2" s="112"/>
      <c r="M2" s="108" t="s">
        <v>4</v>
      </c>
      <c r="N2" s="111"/>
      <c r="O2" s="111"/>
      <c r="P2" s="111"/>
      <c r="Q2" s="112"/>
      <c r="R2" s="106" t="s">
        <v>5</v>
      </c>
    </row>
    <row r="3" spans="1:30" ht="59.25" x14ac:dyDescent="0.25">
      <c r="A3" s="105"/>
      <c r="B3" s="107"/>
      <c r="C3" s="64" t="s">
        <v>6</v>
      </c>
      <c r="D3" s="3" t="s">
        <v>7</v>
      </c>
      <c r="E3" s="3" t="s">
        <v>12</v>
      </c>
      <c r="F3" s="3" t="s">
        <v>13</v>
      </c>
      <c r="G3" s="3" t="s">
        <v>14</v>
      </c>
      <c r="H3" s="65" t="s">
        <v>6</v>
      </c>
      <c r="I3" s="3" t="s">
        <v>7</v>
      </c>
      <c r="J3" s="3" t="s">
        <v>12</v>
      </c>
      <c r="K3" s="3" t="s">
        <v>13</v>
      </c>
      <c r="L3" s="3" t="s">
        <v>14</v>
      </c>
      <c r="M3" s="65" t="s">
        <v>6</v>
      </c>
      <c r="N3" s="3" t="s">
        <v>7</v>
      </c>
      <c r="O3" s="3" t="s">
        <v>12</v>
      </c>
      <c r="P3" s="3" t="s">
        <v>13</v>
      </c>
      <c r="Q3" s="3" t="s">
        <v>14</v>
      </c>
      <c r="R3" s="107"/>
      <c r="S3" s="19" t="s">
        <v>20</v>
      </c>
      <c r="T3" s="19" t="s">
        <v>21</v>
      </c>
      <c r="U3" s="19" t="s">
        <v>22</v>
      </c>
    </row>
    <row r="4" spans="1:30" x14ac:dyDescent="0.25">
      <c r="A4" s="4">
        <v>1</v>
      </c>
      <c r="B4" s="4">
        <v>2</v>
      </c>
      <c r="C4" s="66">
        <v>3</v>
      </c>
      <c r="D4" s="4">
        <v>4</v>
      </c>
      <c r="E4" s="4">
        <v>5</v>
      </c>
      <c r="F4" s="4">
        <v>6</v>
      </c>
      <c r="G4" s="4">
        <v>7</v>
      </c>
      <c r="H4" s="66">
        <v>8</v>
      </c>
      <c r="I4" s="4">
        <v>9</v>
      </c>
      <c r="J4" s="4">
        <v>10</v>
      </c>
      <c r="K4" s="4">
        <v>11</v>
      </c>
      <c r="L4" s="4">
        <v>12</v>
      </c>
      <c r="M4" s="66">
        <v>13</v>
      </c>
      <c r="N4" s="4">
        <v>14</v>
      </c>
      <c r="O4" s="4">
        <v>15</v>
      </c>
      <c r="P4" s="4">
        <v>16</v>
      </c>
      <c r="Q4" s="4">
        <v>17</v>
      </c>
      <c r="R4" s="4">
        <v>18</v>
      </c>
    </row>
    <row r="5" spans="1:30" s="27" customFormat="1" ht="24.75" customHeight="1" x14ac:dyDescent="0.25">
      <c r="A5" s="28"/>
      <c r="B5" s="113" t="s">
        <v>51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5"/>
      <c r="R5" s="26"/>
      <c r="AA5" s="39"/>
      <c r="AB5" s="39"/>
      <c r="AC5" s="39"/>
      <c r="AD5" s="39"/>
    </row>
    <row r="6" spans="1:30" ht="194.25" x14ac:dyDescent="0.25">
      <c r="A6" s="50" t="s">
        <v>35</v>
      </c>
      <c r="B6" s="43" t="s">
        <v>30</v>
      </c>
      <c r="C6" s="44">
        <f>D6+E6+F6+G6</f>
        <v>919</v>
      </c>
      <c r="D6" s="36">
        <v>0</v>
      </c>
      <c r="E6" s="36">
        <v>0</v>
      </c>
      <c r="F6" s="36">
        <v>919</v>
      </c>
      <c r="G6" s="36">
        <v>0</v>
      </c>
      <c r="H6" s="44">
        <f>I6+J6+K6+L6</f>
        <v>919</v>
      </c>
      <c r="I6" s="36">
        <v>0</v>
      </c>
      <c r="J6" s="36">
        <v>0</v>
      </c>
      <c r="K6" s="36">
        <v>919</v>
      </c>
      <c r="L6" s="36">
        <v>0</v>
      </c>
      <c r="M6" s="44">
        <f t="shared" ref="M6:M12" si="0">N6+O6+P6+Q6</f>
        <v>413.9</v>
      </c>
      <c r="N6" s="36">
        <v>0</v>
      </c>
      <c r="O6" s="36">
        <v>0</v>
      </c>
      <c r="P6" s="86">
        <v>413.9</v>
      </c>
      <c r="Q6" s="36">
        <v>0</v>
      </c>
      <c r="R6" s="48" t="s">
        <v>69</v>
      </c>
      <c r="S6" s="1">
        <f>P6/K6*100</f>
        <v>45.038084874863983</v>
      </c>
      <c r="T6" s="1" t="e">
        <f>O6/J6*100</f>
        <v>#DIV/0!</v>
      </c>
      <c r="U6" s="1" t="e">
        <f>Q6/G6*100</f>
        <v>#DIV/0!</v>
      </c>
      <c r="AB6" s="40">
        <f>M6/H6*100</f>
        <v>45.038084874863983</v>
      </c>
    </row>
    <row r="7" spans="1:30" ht="30" x14ac:dyDescent="0.25">
      <c r="A7" s="50" t="s">
        <v>38</v>
      </c>
      <c r="B7" s="43" t="s">
        <v>39</v>
      </c>
      <c r="C7" s="44"/>
      <c r="D7" s="36"/>
      <c r="E7" s="36"/>
      <c r="F7" s="36"/>
      <c r="G7" s="36"/>
      <c r="H7" s="44"/>
      <c r="I7" s="36"/>
      <c r="J7" s="36"/>
      <c r="K7" s="36"/>
      <c r="L7" s="36"/>
      <c r="M7" s="44"/>
      <c r="N7" s="36"/>
      <c r="O7" s="36"/>
      <c r="P7" s="36"/>
      <c r="Q7" s="36"/>
      <c r="R7" s="48"/>
      <c r="AB7" s="40"/>
    </row>
    <row r="8" spans="1:30" ht="149.25" x14ac:dyDescent="0.25">
      <c r="A8" s="83" t="s">
        <v>33</v>
      </c>
      <c r="B8" s="84" t="s">
        <v>31</v>
      </c>
      <c r="C8" s="85">
        <f t="shared" ref="C8:C9" si="1">D8+E8+F8+G8</f>
        <v>325.5</v>
      </c>
      <c r="D8" s="86">
        <v>0</v>
      </c>
      <c r="E8" s="86">
        <v>0</v>
      </c>
      <c r="F8" s="86">
        <v>325.5</v>
      </c>
      <c r="G8" s="86">
        <v>0</v>
      </c>
      <c r="H8" s="85">
        <f>I8+J8+K8+L8</f>
        <v>325.5</v>
      </c>
      <c r="I8" s="86">
        <v>0</v>
      </c>
      <c r="J8" s="86">
        <v>0</v>
      </c>
      <c r="K8" s="86">
        <v>325.5</v>
      </c>
      <c r="L8" s="86">
        <v>0</v>
      </c>
      <c r="M8" s="85">
        <f t="shared" si="0"/>
        <v>108.2</v>
      </c>
      <c r="N8" s="86">
        <v>0</v>
      </c>
      <c r="O8" s="86">
        <v>0</v>
      </c>
      <c r="P8" s="86">
        <v>108.2</v>
      </c>
      <c r="Q8" s="86">
        <v>0</v>
      </c>
      <c r="R8" s="48" t="s">
        <v>68</v>
      </c>
      <c r="S8" s="1">
        <f t="shared" ref="S8:S12" si="2">P8/K8*100</f>
        <v>33.241167434715827</v>
      </c>
      <c r="T8" s="1" t="e">
        <f t="shared" ref="T8" si="3">O8/J8*100</f>
        <v>#DIV/0!</v>
      </c>
      <c r="U8" s="1" t="e">
        <f t="shared" ref="U8:U12" si="4">Q8/G8*100</f>
        <v>#DIV/0!</v>
      </c>
      <c r="AB8" s="40">
        <f>M8/H8*100</f>
        <v>33.241167434715827</v>
      </c>
    </row>
    <row r="9" spans="1:30" ht="195" x14ac:dyDescent="0.25">
      <c r="A9" s="83" t="s">
        <v>34</v>
      </c>
      <c r="B9" s="84" t="s">
        <v>32</v>
      </c>
      <c r="C9" s="85">
        <f t="shared" si="1"/>
        <v>857</v>
      </c>
      <c r="D9" s="86">
        <v>0</v>
      </c>
      <c r="E9" s="86">
        <v>0</v>
      </c>
      <c r="F9" s="86">
        <v>857</v>
      </c>
      <c r="G9" s="86">
        <v>0</v>
      </c>
      <c r="H9" s="85">
        <f>I9+K9+L9</f>
        <v>857</v>
      </c>
      <c r="I9" s="86">
        <v>0</v>
      </c>
      <c r="J9" s="86">
        <v>0</v>
      </c>
      <c r="K9" s="86">
        <v>857</v>
      </c>
      <c r="L9" s="86">
        <f t="shared" ref="L9" si="5">G9</f>
        <v>0</v>
      </c>
      <c r="M9" s="85">
        <f t="shared" si="0"/>
        <v>183.2</v>
      </c>
      <c r="N9" s="86">
        <v>0</v>
      </c>
      <c r="O9" s="86">
        <v>0</v>
      </c>
      <c r="P9" s="86">
        <v>183.2</v>
      </c>
      <c r="Q9" s="86">
        <v>0</v>
      </c>
      <c r="R9" s="49" t="s">
        <v>64</v>
      </c>
      <c r="S9" s="1" t="e">
        <f>P9/#REF!*100</f>
        <v>#REF!</v>
      </c>
      <c r="T9" s="1">
        <f>O9/K9*100</f>
        <v>0</v>
      </c>
      <c r="U9" s="1" t="e">
        <f t="shared" si="4"/>
        <v>#DIV/0!</v>
      </c>
      <c r="AB9" s="40">
        <f>M9/H9*100</f>
        <v>21.376896149358224</v>
      </c>
    </row>
    <row r="10" spans="1:30" ht="105" x14ac:dyDescent="0.25">
      <c r="A10" s="83" t="s">
        <v>23</v>
      </c>
      <c r="B10" s="84" t="s">
        <v>36</v>
      </c>
      <c r="C10" s="85">
        <f>D10+E10+F10+G10</f>
        <v>36970.1</v>
      </c>
      <c r="D10" s="86">
        <v>0</v>
      </c>
      <c r="E10" s="86">
        <v>0</v>
      </c>
      <c r="F10" s="86">
        <v>36170.1</v>
      </c>
      <c r="G10" s="86">
        <v>800</v>
      </c>
      <c r="H10" s="85">
        <f t="shared" ref="H10" si="6">I10+J10+K10+L10</f>
        <v>36770.1</v>
      </c>
      <c r="I10" s="86">
        <v>0</v>
      </c>
      <c r="J10" s="86">
        <v>0</v>
      </c>
      <c r="K10" s="86">
        <v>35970.1</v>
      </c>
      <c r="L10" s="86">
        <v>800</v>
      </c>
      <c r="M10" s="85">
        <f>N10+O10+P10+Q10</f>
        <v>18735.5</v>
      </c>
      <c r="N10" s="86">
        <v>0</v>
      </c>
      <c r="O10" s="86">
        <v>0</v>
      </c>
      <c r="P10" s="86">
        <v>18409.8</v>
      </c>
      <c r="Q10" s="86">
        <v>325.7</v>
      </c>
      <c r="R10" s="48" t="s">
        <v>77</v>
      </c>
      <c r="S10" s="1">
        <f>P10/K10*100</f>
        <v>51.180841865883053</v>
      </c>
      <c r="T10" s="1" t="e">
        <f>O10/J10*100</f>
        <v>#DIV/0!</v>
      </c>
      <c r="U10" s="1">
        <f>Q10/G10*100</f>
        <v>40.712499999999999</v>
      </c>
      <c r="V10" s="1">
        <f>M10/C10</f>
        <v>0.50677439336112162</v>
      </c>
      <c r="W10" s="2"/>
      <c r="AB10" s="40">
        <f>M10/H10*100</f>
        <v>50.953084163491539</v>
      </c>
    </row>
    <row r="11" spans="1:30" ht="60" x14ac:dyDescent="0.25">
      <c r="A11" s="87" t="s">
        <v>24</v>
      </c>
      <c r="B11" s="84" t="s">
        <v>37</v>
      </c>
      <c r="C11" s="85">
        <f>D11+E11+F11+G11</f>
        <v>2253.1999999999998</v>
      </c>
      <c r="D11" s="86">
        <v>0</v>
      </c>
      <c r="E11" s="86">
        <v>0</v>
      </c>
      <c r="F11" s="86">
        <v>2253.1999999999998</v>
      </c>
      <c r="G11" s="86">
        <v>0</v>
      </c>
      <c r="H11" s="85">
        <f>I11+J11+K11+L11</f>
        <v>2453.1999999999998</v>
      </c>
      <c r="I11" s="86">
        <v>0</v>
      </c>
      <c r="J11" s="86">
        <v>0</v>
      </c>
      <c r="K11" s="86">
        <v>2453.1999999999998</v>
      </c>
      <c r="L11" s="86">
        <v>0</v>
      </c>
      <c r="M11" s="85">
        <f>N11+O11+P11+Q11</f>
        <v>1783.6</v>
      </c>
      <c r="N11" s="86">
        <v>0</v>
      </c>
      <c r="O11" s="86">
        <v>0</v>
      </c>
      <c r="P11" s="86">
        <v>1783.6</v>
      </c>
      <c r="Q11" s="86">
        <v>0</v>
      </c>
      <c r="R11" s="13" t="s">
        <v>65</v>
      </c>
      <c r="S11" s="1">
        <f t="shared" si="2"/>
        <v>72.705038317299852</v>
      </c>
      <c r="T11" s="1" t="e">
        <f>O11/J11*100</f>
        <v>#DIV/0!</v>
      </c>
      <c r="U11" s="1" t="e">
        <f t="shared" si="4"/>
        <v>#DIV/0!</v>
      </c>
      <c r="AB11" s="40">
        <f>M11/H11*100</f>
        <v>72.705038317299852</v>
      </c>
    </row>
    <row r="12" spans="1:30" ht="165.75" customHeight="1" x14ac:dyDescent="0.25">
      <c r="A12" s="87" t="s">
        <v>25</v>
      </c>
      <c r="B12" s="88" t="s">
        <v>53</v>
      </c>
      <c r="C12" s="85">
        <f t="shared" ref="C12" si="7">D12+E12+F12+G12</f>
        <v>375129.5</v>
      </c>
      <c r="D12" s="86">
        <v>0</v>
      </c>
      <c r="E12" s="86">
        <v>1017.4</v>
      </c>
      <c r="F12" s="86">
        <v>374112.1</v>
      </c>
      <c r="G12" s="86">
        <v>0</v>
      </c>
      <c r="H12" s="85">
        <f>J12+K12+L12</f>
        <v>373472.80000000005</v>
      </c>
      <c r="I12" s="86">
        <v>0</v>
      </c>
      <c r="J12" s="86">
        <v>1017.4</v>
      </c>
      <c r="K12" s="86">
        <v>372455.4</v>
      </c>
      <c r="L12" s="86">
        <v>0</v>
      </c>
      <c r="M12" s="85">
        <f t="shared" si="0"/>
        <v>1428.9</v>
      </c>
      <c r="N12" s="86">
        <v>0</v>
      </c>
      <c r="O12" s="86">
        <v>1010.1</v>
      </c>
      <c r="P12" s="86">
        <v>418.8</v>
      </c>
      <c r="Q12" s="86">
        <v>0</v>
      </c>
      <c r="R12" s="53" t="s">
        <v>70</v>
      </c>
      <c r="S12" s="1">
        <f t="shared" si="2"/>
        <v>0.11244299317448479</v>
      </c>
      <c r="T12" s="1">
        <f t="shared" ref="T12" si="8">O12/J12*100</f>
        <v>99.282484765087489</v>
      </c>
      <c r="U12" s="1" t="e">
        <f t="shared" si="4"/>
        <v>#DIV/0!</v>
      </c>
      <c r="AB12" s="40">
        <f>M12/H12*100</f>
        <v>0.38259814369346307</v>
      </c>
    </row>
    <row r="13" spans="1:30" ht="19.5" customHeight="1" x14ac:dyDescent="0.25">
      <c r="A13" s="89"/>
      <c r="B13" s="90" t="s">
        <v>8</v>
      </c>
      <c r="C13" s="85">
        <f>SUM(C6:C12)</f>
        <v>416454.3</v>
      </c>
      <c r="D13" s="85">
        <f>SUM(D6:D12)</f>
        <v>0</v>
      </c>
      <c r="E13" s="85">
        <f>SUM(E6:E12)</f>
        <v>1017.4</v>
      </c>
      <c r="F13" s="85">
        <f>SUM(F6:F12)</f>
        <v>414636.89999999997</v>
      </c>
      <c r="G13" s="85">
        <f>SUM(G6:G12)</f>
        <v>800</v>
      </c>
      <c r="H13" s="85">
        <f>J13+K13+L13</f>
        <v>414797.60000000003</v>
      </c>
      <c r="I13" s="85">
        <f>SUM(I6:I12)</f>
        <v>0</v>
      </c>
      <c r="J13" s="85">
        <f t="shared" ref="J13:O13" si="9">SUM(J5:J12)</f>
        <v>1017.4</v>
      </c>
      <c r="K13" s="85">
        <f>SUM(K5:K12)</f>
        <v>412980.2</v>
      </c>
      <c r="L13" s="85">
        <f t="shared" si="9"/>
        <v>800</v>
      </c>
      <c r="M13" s="85">
        <f t="shared" si="9"/>
        <v>22653.3</v>
      </c>
      <c r="N13" s="85">
        <f t="shared" si="9"/>
        <v>0</v>
      </c>
      <c r="O13" s="85">
        <f t="shared" si="9"/>
        <v>1010.1</v>
      </c>
      <c r="P13" s="85">
        <f>SUM(P5:P12)</f>
        <v>21317.499999999996</v>
      </c>
      <c r="Q13" s="85">
        <f>SUM(Q5:Q12)</f>
        <v>325.7</v>
      </c>
      <c r="R13" s="56" t="s">
        <v>75</v>
      </c>
      <c r="S13" s="1">
        <f>P13/K13*100</f>
        <v>5.1618697458134788</v>
      </c>
      <c r="T13" s="1">
        <f>O13/J13*100</f>
        <v>99.282484765087489</v>
      </c>
      <c r="U13" s="1">
        <f>Q13/G13*100</f>
        <v>40.712499999999999</v>
      </c>
      <c r="AA13" s="38">
        <f>M13/H13*100</f>
        <v>5.4612900363936525</v>
      </c>
      <c r="AC13" s="40"/>
    </row>
    <row r="14" spans="1:30" ht="30" customHeight="1" x14ac:dyDescent="0.25">
      <c r="A14" s="91"/>
      <c r="B14" s="116" t="s">
        <v>52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8"/>
      <c r="R14" s="12"/>
      <c r="S14" s="20">
        <f>M13/H13*100</f>
        <v>5.4612900363936525</v>
      </c>
      <c r="AB14" s="40"/>
      <c r="AC14" s="40"/>
    </row>
    <row r="15" spans="1:30" ht="30" customHeight="1" x14ac:dyDescent="0.25">
      <c r="A15" s="87" t="s">
        <v>28</v>
      </c>
      <c r="B15" s="84" t="s">
        <v>39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12"/>
      <c r="S15" s="20"/>
      <c r="AB15" s="40"/>
      <c r="AC15" s="40"/>
    </row>
    <row r="16" spans="1:30" ht="144" customHeight="1" x14ac:dyDescent="0.25">
      <c r="A16" s="87" t="s">
        <v>54</v>
      </c>
      <c r="B16" s="84" t="s">
        <v>27</v>
      </c>
      <c r="C16" s="85">
        <f>D16+E16+F16</f>
        <v>398</v>
      </c>
      <c r="D16" s="86">
        <v>170</v>
      </c>
      <c r="E16" s="86">
        <v>207.8</v>
      </c>
      <c r="F16" s="86">
        <v>20.2</v>
      </c>
      <c r="G16" s="86">
        <v>0</v>
      </c>
      <c r="H16" s="85">
        <f>I16+J16+K16+L16</f>
        <v>398</v>
      </c>
      <c r="I16" s="86">
        <v>170</v>
      </c>
      <c r="J16" s="86">
        <v>207.8</v>
      </c>
      <c r="K16" s="86">
        <v>20.2</v>
      </c>
      <c r="L16" s="86">
        <v>0</v>
      </c>
      <c r="M16" s="85">
        <f>N16+O16+P16+Q16</f>
        <v>337</v>
      </c>
      <c r="N16" s="86">
        <v>144</v>
      </c>
      <c r="O16" s="86">
        <v>175.9</v>
      </c>
      <c r="P16" s="86">
        <v>17.100000000000001</v>
      </c>
      <c r="Q16" s="86">
        <v>0</v>
      </c>
      <c r="R16" s="48" t="s">
        <v>71</v>
      </c>
      <c r="S16" s="1">
        <f t="shared" ref="S16:S22" si="10">P16/K16*100</f>
        <v>84.653465346534659</v>
      </c>
      <c r="T16" s="1">
        <f t="shared" ref="T16:T31" si="11">O16/J16*100</f>
        <v>84.648700673724733</v>
      </c>
      <c r="U16" s="1" t="e">
        <f>Q16/L16*100</f>
        <v>#DIV/0!</v>
      </c>
      <c r="AB16" s="40">
        <f>M16/H16*100</f>
        <v>84.673366834170849</v>
      </c>
      <c r="AC16" s="1"/>
    </row>
    <row r="17" spans="1:29" ht="63" customHeight="1" x14ac:dyDescent="0.25">
      <c r="A17" s="93" t="s">
        <v>55</v>
      </c>
      <c r="B17" s="94" t="s">
        <v>56</v>
      </c>
      <c r="C17" s="85">
        <f>D17+E17+F17</f>
        <v>189.4</v>
      </c>
      <c r="D17" s="95">
        <v>0</v>
      </c>
      <c r="E17" s="95">
        <v>0</v>
      </c>
      <c r="F17" s="95">
        <v>189.4</v>
      </c>
      <c r="G17" s="95">
        <v>0</v>
      </c>
      <c r="H17" s="85">
        <f>K17+L17+J17</f>
        <v>189.4</v>
      </c>
      <c r="I17" s="95">
        <v>0</v>
      </c>
      <c r="J17" s="95">
        <v>0</v>
      </c>
      <c r="K17" s="95">
        <v>189.4</v>
      </c>
      <c r="L17" s="95">
        <v>0</v>
      </c>
      <c r="M17" s="85">
        <f>N17+O17+P17+Q17</f>
        <v>178.1</v>
      </c>
      <c r="N17" s="86">
        <v>0</v>
      </c>
      <c r="O17" s="86">
        <v>0</v>
      </c>
      <c r="P17" s="86">
        <v>178.1</v>
      </c>
      <c r="Q17" s="86">
        <v>0</v>
      </c>
      <c r="R17" s="74" t="s">
        <v>72</v>
      </c>
      <c r="AB17" s="40"/>
      <c r="AC17" s="1"/>
    </row>
    <row r="18" spans="1:29" ht="301.5" customHeight="1" x14ac:dyDescent="0.25">
      <c r="A18" s="93" t="s">
        <v>29</v>
      </c>
      <c r="B18" s="94" t="s">
        <v>40</v>
      </c>
      <c r="C18" s="96">
        <f>F18+G18</f>
        <v>2745.3</v>
      </c>
      <c r="D18" s="95">
        <v>0</v>
      </c>
      <c r="E18" s="95">
        <v>0</v>
      </c>
      <c r="F18" s="95">
        <v>2745.3</v>
      </c>
      <c r="G18" s="95">
        <v>0</v>
      </c>
      <c r="H18" s="96">
        <f>I18+J18+K18+L18</f>
        <v>2745.3</v>
      </c>
      <c r="I18" s="95">
        <v>0</v>
      </c>
      <c r="J18" s="95">
        <v>0</v>
      </c>
      <c r="K18" s="95">
        <v>2745.3</v>
      </c>
      <c r="L18" s="95">
        <v>0</v>
      </c>
      <c r="M18" s="85">
        <f t="shared" ref="M18:M21" si="12">N18+O18+P18+Q18</f>
        <v>1713.7</v>
      </c>
      <c r="N18" s="86">
        <v>0</v>
      </c>
      <c r="O18" s="86">
        <v>0</v>
      </c>
      <c r="P18" s="95">
        <v>1713.7</v>
      </c>
      <c r="Q18" s="86">
        <v>0</v>
      </c>
      <c r="R18" s="53" t="s">
        <v>67</v>
      </c>
      <c r="S18" s="1">
        <f t="shared" si="10"/>
        <v>62.423050304156192</v>
      </c>
      <c r="T18" s="1" t="e">
        <f t="shared" si="11"/>
        <v>#DIV/0!</v>
      </c>
      <c r="U18" s="1" t="e">
        <f>Q18/L18*100</f>
        <v>#DIV/0!</v>
      </c>
      <c r="AB18" s="40">
        <f>M18/H18*100</f>
        <v>62.423050304156192</v>
      </c>
      <c r="AC18" s="1"/>
    </row>
    <row r="19" spans="1:29" ht="88.5" customHeight="1" x14ac:dyDescent="0.25">
      <c r="A19" s="93" t="s">
        <v>15</v>
      </c>
      <c r="B19" s="94" t="s">
        <v>41</v>
      </c>
      <c r="C19" s="85">
        <f>F19+G19+E19</f>
        <v>89357.1</v>
      </c>
      <c r="D19" s="86">
        <v>0</v>
      </c>
      <c r="E19" s="86">
        <v>0</v>
      </c>
      <c r="F19" s="86">
        <v>87628.6</v>
      </c>
      <c r="G19" s="86">
        <v>1728.5</v>
      </c>
      <c r="H19" s="85">
        <f>I19+J19+K19+L19</f>
        <v>89357.1</v>
      </c>
      <c r="I19" s="86">
        <v>0</v>
      </c>
      <c r="J19" s="86">
        <v>0</v>
      </c>
      <c r="K19" s="86">
        <v>87628.6</v>
      </c>
      <c r="L19" s="86">
        <v>1728.5</v>
      </c>
      <c r="M19" s="85">
        <f>N19+O19+P19+Q19</f>
        <v>50321.899999999994</v>
      </c>
      <c r="N19" s="86">
        <v>0</v>
      </c>
      <c r="O19" s="86">
        <v>0</v>
      </c>
      <c r="P19" s="86">
        <v>48443.7</v>
      </c>
      <c r="Q19" s="86">
        <v>1878.2</v>
      </c>
      <c r="R19" s="53" t="s">
        <v>62</v>
      </c>
      <c r="S19" s="1">
        <f>P19/K19*100</f>
        <v>55.282978388334392</v>
      </c>
      <c r="T19" s="1" t="e">
        <f>O19/J19*100</f>
        <v>#DIV/0!</v>
      </c>
      <c r="U19" s="1">
        <f>Q19/G19*100</f>
        <v>108.66068845820077</v>
      </c>
      <c r="W19" s="1">
        <f>M19/H19*100</f>
        <v>56.315502629337779</v>
      </c>
      <c r="AB19" s="40">
        <f>M19/H19*100</f>
        <v>56.315502629337779</v>
      </c>
      <c r="AC19" s="1"/>
    </row>
    <row r="20" spans="1:29" ht="51.75" customHeight="1" x14ac:dyDescent="0.25">
      <c r="A20" s="93" t="s">
        <v>16</v>
      </c>
      <c r="B20" s="94" t="s">
        <v>42</v>
      </c>
      <c r="C20" s="85">
        <f>F20+G20+E20</f>
        <v>7757.4</v>
      </c>
      <c r="D20" s="86">
        <v>0</v>
      </c>
      <c r="E20" s="86">
        <v>0</v>
      </c>
      <c r="F20" s="86">
        <v>7757.4</v>
      </c>
      <c r="G20" s="86">
        <v>0</v>
      </c>
      <c r="H20" s="85">
        <f>K20+L20+J20</f>
        <v>7757.4</v>
      </c>
      <c r="I20" s="86">
        <v>0</v>
      </c>
      <c r="J20" s="86">
        <v>0</v>
      </c>
      <c r="K20" s="86">
        <v>7757.4</v>
      </c>
      <c r="L20" s="86">
        <v>0</v>
      </c>
      <c r="M20" s="85">
        <f t="shared" si="12"/>
        <v>4156.5</v>
      </c>
      <c r="N20" s="86">
        <v>0</v>
      </c>
      <c r="O20" s="86">
        <v>0</v>
      </c>
      <c r="P20" s="86">
        <v>4156.5</v>
      </c>
      <c r="Q20" s="86">
        <v>0</v>
      </c>
      <c r="R20" s="52" t="s">
        <v>63</v>
      </c>
      <c r="S20" s="1">
        <f t="shared" si="10"/>
        <v>53.581096759223456</v>
      </c>
      <c r="T20" s="1" t="e">
        <f t="shared" si="11"/>
        <v>#DIV/0!</v>
      </c>
      <c r="U20" s="1" t="e">
        <f t="shared" ref="U20:U22" si="13">Q20/G20*100</f>
        <v>#DIV/0!</v>
      </c>
      <c r="Z20" s="2">
        <f>P19+O19</f>
        <v>48443.7</v>
      </c>
      <c r="AB20" s="40">
        <f>M20/H20*100</f>
        <v>53.581096759223456</v>
      </c>
      <c r="AC20" s="1"/>
    </row>
    <row r="21" spans="1:29" ht="144" customHeight="1" x14ac:dyDescent="0.25">
      <c r="A21" s="93" t="s">
        <v>18</v>
      </c>
      <c r="B21" s="94" t="s">
        <v>17</v>
      </c>
      <c r="C21" s="85">
        <f>F21+G21+E21</f>
        <v>3244.8</v>
      </c>
      <c r="D21" s="86">
        <v>0</v>
      </c>
      <c r="E21" s="86">
        <v>3082.5</v>
      </c>
      <c r="F21" s="86">
        <v>162.30000000000001</v>
      </c>
      <c r="G21" s="86">
        <v>0</v>
      </c>
      <c r="H21" s="85">
        <f>K21+L21+J21</f>
        <v>3244.8</v>
      </c>
      <c r="I21" s="86">
        <v>0</v>
      </c>
      <c r="J21" s="86">
        <v>3082.5</v>
      </c>
      <c r="K21" s="86">
        <v>162.30000000000001</v>
      </c>
      <c r="L21" s="86">
        <v>0</v>
      </c>
      <c r="M21" s="86">
        <f t="shared" si="12"/>
        <v>1505.7</v>
      </c>
      <c r="N21" s="86">
        <v>0</v>
      </c>
      <c r="O21" s="86">
        <v>1430.4</v>
      </c>
      <c r="P21" s="86">
        <v>75.3</v>
      </c>
      <c r="Q21" s="86">
        <v>0</v>
      </c>
      <c r="R21" s="57" t="s">
        <v>73</v>
      </c>
      <c r="S21" s="1">
        <f t="shared" si="10"/>
        <v>46.395563770794816</v>
      </c>
      <c r="T21" s="1">
        <f t="shared" si="11"/>
        <v>46.40389294403893</v>
      </c>
      <c r="U21" s="1" t="e">
        <f t="shared" si="13"/>
        <v>#DIV/0!</v>
      </c>
      <c r="Z21" s="2">
        <f>K19+J19+I19</f>
        <v>87628.6</v>
      </c>
      <c r="AB21" s="40">
        <f>M21/H21*100</f>
        <v>46.403476331360942</v>
      </c>
      <c r="AC21" s="1"/>
    </row>
    <row r="22" spans="1:29" ht="46.5" hidden="1" customHeight="1" x14ac:dyDescent="0.25">
      <c r="A22" s="87" t="s">
        <v>18</v>
      </c>
      <c r="B22" s="84" t="s">
        <v>19</v>
      </c>
      <c r="C22" s="85">
        <f t="shared" ref="C22:C23" si="14">F22+G22+E22</f>
        <v>3244.8</v>
      </c>
      <c r="D22" s="86">
        <v>0</v>
      </c>
      <c r="E22" s="86">
        <v>3082.5</v>
      </c>
      <c r="F22" s="86">
        <v>162.30000000000001</v>
      </c>
      <c r="G22" s="86">
        <v>0</v>
      </c>
      <c r="H22" s="86">
        <v>0</v>
      </c>
      <c r="I22" s="86">
        <v>0</v>
      </c>
      <c r="J22" s="86">
        <v>0</v>
      </c>
      <c r="K22" s="86">
        <v>0</v>
      </c>
      <c r="L22" s="86">
        <v>0</v>
      </c>
      <c r="M22" s="86">
        <v>0</v>
      </c>
      <c r="N22" s="86">
        <v>0</v>
      </c>
      <c r="O22" s="86">
        <v>0</v>
      </c>
      <c r="P22" s="86">
        <v>0</v>
      </c>
      <c r="Q22" s="86">
        <v>0</v>
      </c>
      <c r="R22" s="13"/>
      <c r="S22" s="1" t="e">
        <f t="shared" si="10"/>
        <v>#DIV/0!</v>
      </c>
      <c r="T22" s="1" t="e">
        <f t="shared" si="11"/>
        <v>#DIV/0!</v>
      </c>
      <c r="U22" s="1" t="e">
        <f t="shared" si="13"/>
        <v>#DIV/0!</v>
      </c>
      <c r="AB22" s="40">
        <f t="shared" ref="AB22" si="15">M22/C22*100</f>
        <v>0</v>
      </c>
      <c r="AC22" s="38">
        <f t="shared" ref="AC22" si="16">M22/C22*100</f>
        <v>0</v>
      </c>
    </row>
    <row r="23" spans="1:29" ht="46.5" customHeight="1" x14ac:dyDescent="0.25">
      <c r="A23" s="93" t="s">
        <v>59</v>
      </c>
      <c r="B23" s="94" t="s">
        <v>60</v>
      </c>
      <c r="C23" s="85">
        <f t="shared" si="14"/>
        <v>5225.6000000000004</v>
      </c>
      <c r="D23" s="86">
        <v>0</v>
      </c>
      <c r="E23" s="86">
        <v>350</v>
      </c>
      <c r="F23" s="86">
        <v>4875.6000000000004</v>
      </c>
      <c r="G23" s="86">
        <v>0</v>
      </c>
      <c r="H23" s="86">
        <f t="shared" ref="H23" si="17">K23+L23+J23</f>
        <v>5225.6000000000004</v>
      </c>
      <c r="I23" s="86">
        <v>0</v>
      </c>
      <c r="J23" s="86">
        <v>350</v>
      </c>
      <c r="K23" s="86">
        <v>4875.6000000000004</v>
      </c>
      <c r="L23" s="86">
        <v>0</v>
      </c>
      <c r="M23" s="86">
        <f t="shared" ref="M23" si="18">P23+Q23+O23</f>
        <v>2995.9</v>
      </c>
      <c r="N23" s="86">
        <v>0</v>
      </c>
      <c r="O23" s="86">
        <v>100</v>
      </c>
      <c r="P23" s="86">
        <v>2895.9</v>
      </c>
      <c r="Q23" s="86">
        <v>0</v>
      </c>
      <c r="R23" s="59" t="s">
        <v>78</v>
      </c>
      <c r="AB23" s="40"/>
    </row>
    <row r="24" spans="1:29" x14ac:dyDescent="0.25">
      <c r="A24" s="97"/>
      <c r="B24" s="98" t="s">
        <v>9</v>
      </c>
      <c r="C24" s="96">
        <f>D24+E24+F24+G24</f>
        <v>108917.6</v>
      </c>
      <c r="D24" s="96">
        <f t="shared" ref="D24:Q24" si="19">SUM(D16:D23)</f>
        <v>170</v>
      </c>
      <c r="E24" s="96">
        <f>E16+E21+E23</f>
        <v>3640.3</v>
      </c>
      <c r="F24" s="96">
        <f>SUM(F16+F17+F18+F19+F20+F21+F23)</f>
        <v>103378.8</v>
      </c>
      <c r="G24" s="96">
        <f t="shared" si="19"/>
        <v>1728.5</v>
      </c>
      <c r="H24" s="96">
        <f t="shared" si="19"/>
        <v>108917.6</v>
      </c>
      <c r="I24" s="96">
        <f t="shared" si="19"/>
        <v>170</v>
      </c>
      <c r="J24" s="96">
        <f t="shared" si="19"/>
        <v>3640.3</v>
      </c>
      <c r="K24" s="96">
        <f t="shared" si="19"/>
        <v>103378.8</v>
      </c>
      <c r="L24" s="96">
        <f t="shared" si="19"/>
        <v>1728.5</v>
      </c>
      <c r="M24" s="96">
        <f>SUM(M16:M23)</f>
        <v>61208.799999999996</v>
      </c>
      <c r="N24" s="96">
        <f t="shared" si="19"/>
        <v>144</v>
      </c>
      <c r="O24" s="96">
        <f t="shared" si="19"/>
        <v>1706.3000000000002</v>
      </c>
      <c r="P24" s="96">
        <f t="shared" si="19"/>
        <v>57480.3</v>
      </c>
      <c r="Q24" s="96">
        <f t="shared" si="19"/>
        <v>1878.2</v>
      </c>
      <c r="R24" s="58" t="s">
        <v>66</v>
      </c>
      <c r="S24" s="15">
        <f>P24/K24*100</f>
        <v>55.601632056088867</v>
      </c>
      <c r="T24" s="1">
        <f t="shared" si="11"/>
        <v>46.872510507375772</v>
      </c>
      <c r="U24" s="1">
        <f>Q24/G24*100</f>
        <v>108.66068845820077</v>
      </c>
      <c r="V24" s="20">
        <f>M24/H24*100</f>
        <v>56.197345516243466</v>
      </c>
      <c r="AB24" s="40">
        <f>M24/H24*100</f>
        <v>56.197345516243466</v>
      </c>
    </row>
    <row r="25" spans="1:29" x14ac:dyDescent="0.25">
      <c r="A25" s="119" t="s">
        <v>43</v>
      </c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1"/>
      <c r="R25" s="14"/>
      <c r="S25" s="15"/>
      <c r="V25" s="20"/>
      <c r="AB25" s="40"/>
    </row>
    <row r="26" spans="1:29" ht="90" x14ac:dyDescent="0.25">
      <c r="A26" s="93" t="s">
        <v>44</v>
      </c>
      <c r="B26" s="94" t="s">
        <v>45</v>
      </c>
      <c r="C26" s="96">
        <f>F26</f>
        <v>27</v>
      </c>
      <c r="D26" s="95">
        <v>0</v>
      </c>
      <c r="E26" s="95">
        <v>0</v>
      </c>
      <c r="F26" s="95">
        <v>27</v>
      </c>
      <c r="G26" s="95">
        <v>0</v>
      </c>
      <c r="H26" s="96">
        <f>I26+J26+K26+L26</f>
        <v>27</v>
      </c>
      <c r="I26" s="95">
        <v>0</v>
      </c>
      <c r="J26" s="95">
        <v>0</v>
      </c>
      <c r="K26" s="95">
        <v>27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58" t="s">
        <v>61</v>
      </c>
      <c r="S26" s="15"/>
      <c r="V26" s="20"/>
      <c r="AB26" s="40"/>
    </row>
    <row r="27" spans="1:29" x14ac:dyDescent="0.25">
      <c r="A27" s="99"/>
      <c r="B27" s="98" t="s">
        <v>49</v>
      </c>
      <c r="C27" s="96">
        <v>27</v>
      </c>
      <c r="D27" s="96">
        <v>0</v>
      </c>
      <c r="E27" s="96">
        <v>0</v>
      </c>
      <c r="F27" s="96">
        <v>27</v>
      </c>
      <c r="G27" s="96">
        <v>0</v>
      </c>
      <c r="H27" s="96">
        <v>27</v>
      </c>
      <c r="I27" s="96">
        <v>0</v>
      </c>
      <c r="J27" s="96">
        <v>0</v>
      </c>
      <c r="K27" s="96">
        <v>27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1"/>
      <c r="S27" s="15"/>
      <c r="V27" s="20"/>
      <c r="AB27" s="40"/>
    </row>
    <row r="28" spans="1:29" x14ac:dyDescent="0.25">
      <c r="A28" s="122" t="s">
        <v>46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4"/>
      <c r="R28" s="14"/>
      <c r="S28" s="15"/>
      <c r="V28" s="20"/>
      <c r="AB28" s="40"/>
    </row>
    <row r="29" spans="1:29" ht="75" x14ac:dyDescent="0.25">
      <c r="A29" s="93" t="s">
        <v>47</v>
      </c>
      <c r="B29" s="94" t="s">
        <v>48</v>
      </c>
      <c r="C29" s="96">
        <f>D29+E29+F29+G29</f>
        <v>521.4</v>
      </c>
      <c r="D29" s="95">
        <v>0</v>
      </c>
      <c r="E29" s="95">
        <v>0</v>
      </c>
      <c r="F29" s="95">
        <v>249.9</v>
      </c>
      <c r="G29" s="95">
        <v>271.5</v>
      </c>
      <c r="H29" s="96">
        <f>I29+J29+K29+L29</f>
        <v>521.4</v>
      </c>
      <c r="I29" s="95">
        <v>0</v>
      </c>
      <c r="J29" s="95">
        <v>0</v>
      </c>
      <c r="K29" s="95">
        <v>249.9</v>
      </c>
      <c r="L29" s="95">
        <v>271.5</v>
      </c>
      <c r="M29" s="95">
        <f t="shared" ref="M29:M30" si="20">P29+Q29+O29</f>
        <v>249.9</v>
      </c>
      <c r="N29" s="95">
        <v>0</v>
      </c>
      <c r="O29" s="95">
        <v>0</v>
      </c>
      <c r="P29" s="95">
        <v>249.9</v>
      </c>
      <c r="Q29" s="95">
        <v>0</v>
      </c>
      <c r="R29" s="58" t="s">
        <v>79</v>
      </c>
      <c r="S29" s="15"/>
      <c r="V29" s="20"/>
      <c r="AB29" s="40"/>
    </row>
    <row r="30" spans="1:29" x14ac:dyDescent="0.25">
      <c r="A30" s="6"/>
      <c r="B30" s="46" t="s">
        <v>50</v>
      </c>
      <c r="C30" s="37">
        <f>D30+E30+F30+G30</f>
        <v>521.4</v>
      </c>
      <c r="D30" s="47">
        <v>0</v>
      </c>
      <c r="E30" s="47">
        <v>0</v>
      </c>
      <c r="F30" s="47">
        <v>249.9</v>
      </c>
      <c r="G30" s="47">
        <v>271.5</v>
      </c>
      <c r="H30" s="37">
        <v>0</v>
      </c>
      <c r="I30" s="37">
        <v>0</v>
      </c>
      <c r="J30" s="37">
        <v>0</v>
      </c>
      <c r="K30" s="37">
        <v>249.9</v>
      </c>
      <c r="L30" s="37">
        <v>0</v>
      </c>
      <c r="M30" s="36">
        <f t="shared" si="20"/>
        <v>249.9</v>
      </c>
      <c r="N30" s="37">
        <v>0</v>
      </c>
      <c r="O30" s="37">
        <v>0</v>
      </c>
      <c r="P30" s="37">
        <v>249.9</v>
      </c>
      <c r="Q30" s="37">
        <v>0</v>
      </c>
      <c r="R30" s="14"/>
      <c r="S30" s="15"/>
      <c r="V30" s="20"/>
      <c r="AB30" s="40"/>
    </row>
    <row r="31" spans="1:29" ht="24" customHeight="1" x14ac:dyDescent="0.25">
      <c r="A31" s="5"/>
      <c r="B31" s="45" t="s">
        <v>10</v>
      </c>
      <c r="C31" s="44">
        <f>D31+E31+F31+G31</f>
        <v>525920.30000000005</v>
      </c>
      <c r="D31" s="44">
        <f>D24+D13</f>
        <v>170</v>
      </c>
      <c r="E31" s="44">
        <f>E24+E13</f>
        <v>4657.7</v>
      </c>
      <c r="F31" s="44">
        <f>F24+F13+F26+F29</f>
        <v>518292.6</v>
      </c>
      <c r="G31" s="44">
        <f>G24+G13+G29</f>
        <v>2800</v>
      </c>
      <c r="H31" s="44">
        <f>I31+J31+K31+L31</f>
        <v>524263.60000000003</v>
      </c>
      <c r="I31" s="44">
        <f>I24+I13</f>
        <v>170</v>
      </c>
      <c r="J31" s="44">
        <f>J24+J13</f>
        <v>4657.7</v>
      </c>
      <c r="K31" s="44">
        <f>K24++K13+K26+K29</f>
        <v>516635.9</v>
      </c>
      <c r="L31" s="44">
        <f>L24+L13+L29</f>
        <v>2800</v>
      </c>
      <c r="M31" s="44">
        <f>N31+O31+P31+Q31</f>
        <v>84111.999999999985</v>
      </c>
      <c r="N31" s="44">
        <f>N24+N13</f>
        <v>144</v>
      </c>
      <c r="O31" s="44">
        <f>O24+O13</f>
        <v>2716.4</v>
      </c>
      <c r="P31" s="44">
        <f>P24+P13+P30</f>
        <v>79047.7</v>
      </c>
      <c r="Q31" s="44">
        <f>Q24+Q13</f>
        <v>2203.9</v>
      </c>
      <c r="R31" s="59" t="s">
        <v>76</v>
      </c>
      <c r="S31" s="21">
        <f>P31/K31*100</f>
        <v>15.300465956779233</v>
      </c>
      <c r="T31" s="22">
        <f t="shared" si="11"/>
        <v>58.320630354037405</v>
      </c>
      <c r="U31" s="23">
        <f>Q31/G31*100</f>
        <v>78.710714285714289</v>
      </c>
      <c r="AA31" s="38">
        <f>M31/H31*100</f>
        <v>16.043837489385108</v>
      </c>
    </row>
    <row r="32" spans="1:29" ht="15.75" x14ac:dyDescent="0.25">
      <c r="A32" s="7"/>
      <c r="B32" s="7"/>
      <c r="C32" s="60"/>
      <c r="D32" s="8"/>
      <c r="E32" s="8"/>
      <c r="F32" s="8"/>
      <c r="G32" s="8"/>
      <c r="H32" s="60"/>
      <c r="I32" s="29">
        <v>53.8</v>
      </c>
      <c r="J32" s="29"/>
      <c r="K32" s="29">
        <v>529706</v>
      </c>
      <c r="L32" s="8"/>
      <c r="M32" s="61"/>
      <c r="N32" s="30"/>
      <c r="O32" s="30"/>
      <c r="P32" s="30"/>
      <c r="Q32" s="30"/>
      <c r="R32" s="16"/>
    </row>
    <row r="33" spans="1:30" ht="15.75" x14ac:dyDescent="0.25">
      <c r="A33" s="7"/>
      <c r="B33" s="7"/>
      <c r="C33" s="62"/>
      <c r="D33" s="29"/>
      <c r="E33" s="29"/>
      <c r="F33" s="29"/>
      <c r="G33" s="29"/>
      <c r="H33" s="62"/>
      <c r="I33" s="29">
        <f>I31+J31+K31</f>
        <v>521463.60000000003</v>
      </c>
      <c r="J33" s="29"/>
      <c r="K33" s="29"/>
      <c r="L33" s="29"/>
      <c r="M33" s="62"/>
      <c r="N33" s="29"/>
      <c r="O33" s="29">
        <f>N31+O31+P31</f>
        <v>81908.099999999991</v>
      </c>
      <c r="P33" s="29"/>
      <c r="Q33" s="30"/>
      <c r="R33" s="1"/>
      <c r="S33" s="24">
        <f>M31/H31*100</f>
        <v>16.043837489385108</v>
      </c>
      <c r="Z33" s="1">
        <f>Z20/Z21*100</f>
        <v>55.282978388334392</v>
      </c>
      <c r="AC33" s="41"/>
      <c r="AD33" s="42"/>
    </row>
    <row r="34" spans="1:30" ht="15.75" x14ac:dyDescent="0.25">
      <c r="A34" s="100" t="s">
        <v>11</v>
      </c>
      <c r="B34" s="100"/>
      <c r="C34" s="9" t="s">
        <v>57</v>
      </c>
      <c r="D34" s="9"/>
      <c r="E34" s="25"/>
      <c r="F34" s="9"/>
      <c r="G34" s="7"/>
      <c r="H34" s="7"/>
      <c r="I34" s="7"/>
      <c r="J34" s="25" t="s">
        <v>58</v>
      </c>
      <c r="K34" s="9"/>
      <c r="L34" s="8"/>
      <c r="M34" s="62"/>
      <c r="N34" s="31"/>
      <c r="O34" s="8"/>
      <c r="P34" s="29">
        <f>O33/I33*100</f>
        <v>15.70734755024128</v>
      </c>
      <c r="Q34" s="32"/>
      <c r="R34" s="17"/>
      <c r="T34" s="2"/>
      <c r="AC34" s="42"/>
      <c r="AD34" s="42"/>
    </row>
    <row r="35" spans="1:30" ht="15.75" x14ac:dyDescent="0.25">
      <c r="A35" s="10"/>
      <c r="B35" s="10"/>
      <c r="C35" s="101"/>
      <c r="D35" s="101"/>
      <c r="G35" s="101"/>
      <c r="H35" s="101"/>
      <c r="I35" s="7"/>
      <c r="J35" s="7"/>
      <c r="K35" s="7"/>
      <c r="L35" s="7"/>
      <c r="M35" s="63"/>
      <c r="N35" s="31"/>
      <c r="O35" s="29"/>
      <c r="P35" s="33" t="s">
        <v>26</v>
      </c>
      <c r="Q35" s="32"/>
      <c r="R35" s="16"/>
      <c r="T35" s="2"/>
    </row>
    <row r="36" spans="1:30" x14ac:dyDescent="0.25">
      <c r="J36" s="67"/>
      <c r="K36" s="79"/>
      <c r="M36" s="34"/>
      <c r="N36" s="35"/>
      <c r="O36" s="35"/>
      <c r="P36" s="81"/>
    </row>
    <row r="37" spans="1:30" x14ac:dyDescent="0.25">
      <c r="M37" s="34"/>
      <c r="N37" s="35"/>
      <c r="O37" s="35"/>
      <c r="P37" s="78" t="s">
        <v>26</v>
      </c>
    </row>
    <row r="38" spans="1:30" x14ac:dyDescent="0.25">
      <c r="M38" s="68"/>
      <c r="N38" s="35"/>
      <c r="O38" s="35"/>
      <c r="P38" s="81"/>
    </row>
    <row r="39" spans="1:30" x14ac:dyDescent="0.25">
      <c r="E39" s="69"/>
      <c r="I39" s="67"/>
      <c r="J39" s="67"/>
      <c r="K39" s="79"/>
      <c r="L39" s="67"/>
      <c r="N39" s="51"/>
      <c r="O39" s="51"/>
    </row>
    <row r="40" spans="1:30" x14ac:dyDescent="0.25">
      <c r="H40" s="34"/>
      <c r="I40" s="34"/>
      <c r="J40" s="34"/>
      <c r="K40" s="76"/>
      <c r="L40" s="34"/>
      <c r="M40" s="54"/>
      <c r="N40" s="34"/>
      <c r="O40" s="34"/>
      <c r="P40" s="75"/>
    </row>
    <row r="41" spans="1:30" x14ac:dyDescent="0.25">
      <c r="H41" s="34"/>
      <c r="I41" s="34"/>
      <c r="J41" s="34"/>
      <c r="K41" s="76"/>
      <c r="L41" s="34"/>
      <c r="M41" s="34"/>
      <c r="N41" s="34"/>
      <c r="O41" s="34"/>
      <c r="P41" s="75"/>
    </row>
    <row r="42" spans="1:30" x14ac:dyDescent="0.25">
      <c r="H42" s="34"/>
      <c r="I42" s="34"/>
      <c r="J42" s="34"/>
      <c r="K42" s="76"/>
      <c r="L42" s="34"/>
      <c r="M42" s="34"/>
      <c r="N42" s="34"/>
      <c r="O42" s="34"/>
      <c r="P42" s="75"/>
    </row>
    <row r="43" spans="1:30" ht="18.75" x14ac:dyDescent="0.3">
      <c r="H43" s="71"/>
      <c r="I43" s="73"/>
      <c r="J43" s="71"/>
      <c r="K43" s="73"/>
      <c r="L43" s="71"/>
      <c r="M43" s="71"/>
      <c r="N43" s="71"/>
      <c r="O43" s="71"/>
      <c r="P43" s="73"/>
      <c r="Q43" s="72"/>
      <c r="R43" s="55"/>
      <c r="S43" s="35"/>
      <c r="T43" s="35"/>
      <c r="U43" s="35"/>
      <c r="V43" s="35"/>
      <c r="W43" s="35"/>
      <c r="X43" s="35"/>
      <c r="Y43" s="35"/>
      <c r="Z43" s="35"/>
      <c r="AA43" s="42"/>
    </row>
    <row r="44" spans="1:30" x14ac:dyDescent="0.25">
      <c r="H44" s="34"/>
      <c r="I44" s="54"/>
      <c r="J44" s="34"/>
      <c r="K44" s="76"/>
      <c r="L44" s="34"/>
      <c r="M44" s="34"/>
      <c r="N44" s="34"/>
      <c r="O44" s="34"/>
      <c r="P44" s="75"/>
      <c r="Q44" s="35"/>
      <c r="R44" s="55"/>
      <c r="S44" s="35"/>
      <c r="T44" s="35"/>
      <c r="U44" s="35"/>
      <c r="V44" s="35"/>
      <c r="W44" s="35"/>
      <c r="X44" s="35"/>
      <c r="Y44" s="35"/>
      <c r="Z44" s="35"/>
      <c r="AA44" s="42"/>
    </row>
    <row r="45" spans="1:30" x14ac:dyDescent="0.25">
      <c r="H45" s="34"/>
      <c r="I45" s="34"/>
      <c r="J45" s="70"/>
      <c r="K45" s="76"/>
      <c r="L45" s="34"/>
      <c r="M45" s="34"/>
      <c r="N45" s="34"/>
      <c r="O45" s="70"/>
      <c r="P45" s="77"/>
      <c r="Q45" s="35"/>
      <c r="R45" s="55"/>
      <c r="S45" s="35"/>
      <c r="T45" s="35"/>
      <c r="U45" s="35"/>
      <c r="V45" s="35"/>
      <c r="W45" s="35"/>
      <c r="X45" s="35"/>
      <c r="Y45" s="35"/>
      <c r="Z45" s="35"/>
      <c r="AA45" s="42"/>
    </row>
    <row r="46" spans="1:30" x14ac:dyDescent="0.25">
      <c r="H46" s="34"/>
      <c r="I46" s="34"/>
      <c r="J46" s="34"/>
      <c r="K46" s="76"/>
      <c r="L46" s="34"/>
      <c r="M46" s="34"/>
      <c r="N46" s="34"/>
      <c r="O46" s="34"/>
      <c r="P46" s="82"/>
    </row>
    <row r="47" spans="1:30" x14ac:dyDescent="0.25">
      <c r="H47" s="34"/>
      <c r="I47" s="34"/>
      <c r="J47" s="34"/>
      <c r="K47" s="76"/>
      <c r="L47" s="34"/>
      <c r="M47" s="34"/>
      <c r="N47" s="34"/>
      <c r="O47" s="34"/>
      <c r="P47" s="75"/>
    </row>
    <row r="48" spans="1:30" x14ac:dyDescent="0.25">
      <c r="H48" s="34"/>
      <c r="I48" s="35"/>
      <c r="J48" s="35"/>
      <c r="K48" s="75"/>
      <c r="L48" s="35"/>
      <c r="M48" s="34"/>
      <c r="N48" s="35"/>
      <c r="O48" s="35"/>
      <c r="P48" s="75"/>
    </row>
  </sheetData>
  <mergeCells count="14">
    <mergeCell ref="A34:B34"/>
    <mergeCell ref="C35:D35"/>
    <mergeCell ref="G35:H35"/>
    <mergeCell ref="A1:R1"/>
    <mergeCell ref="A2:A3"/>
    <mergeCell ref="B2:B3"/>
    <mergeCell ref="C2:G2"/>
    <mergeCell ref="H2:L2"/>
    <mergeCell ref="M2:Q2"/>
    <mergeCell ref="R2:R3"/>
    <mergeCell ref="B5:Q5"/>
    <mergeCell ref="B14:Q14"/>
    <mergeCell ref="A25:Q25"/>
    <mergeCell ref="A28:Q28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31.03.2022</vt:lpstr>
      <vt:lpstr>'на 31.03.2022'!Область_печати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Виктория Кочиева</cp:lastModifiedBy>
  <cp:lastPrinted>2022-07-19T07:00:11Z</cp:lastPrinted>
  <dcterms:created xsi:type="dcterms:W3CDTF">2016-03-25T07:00:12Z</dcterms:created>
  <dcterms:modified xsi:type="dcterms:W3CDTF">2022-07-19T07:00:13Z</dcterms:modified>
</cp:coreProperties>
</file>